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\\dfin.vmr.gov.ua\DavWWWRoot\Documents\Відділ доходів бюджету\Серветник Максим Миколайович\Аналізи\Щомісячні\Аналіз 2025 рік\сайт\"/>
    </mc:Choice>
  </mc:AlternateContent>
  <bookViews>
    <workbookView xWindow="0" yWindow="0" windowWidth="28800" windowHeight="11910" tabRatio="774"/>
  </bookViews>
  <sheets>
    <sheet name="2025" sheetId="23" r:id="rId1"/>
  </sheets>
  <definedNames>
    <definedName name="_xlnm.Print_Titles" localSheetId="0">'2025'!$3:$5</definedName>
    <definedName name="_xlnm.Print_Area" localSheetId="0">'2025'!$A$1:$X$124</definedName>
  </definedNames>
  <calcPr calcId="162913"/>
</workbook>
</file>

<file path=xl/calcChain.xml><?xml version="1.0" encoding="utf-8"?>
<calcChain xmlns="http://schemas.openxmlformats.org/spreadsheetml/2006/main">
  <c r="N81" i="23" l="1"/>
  <c r="E74" i="23" l="1"/>
  <c r="E73" i="23"/>
  <c r="R87" i="23"/>
  <c r="O68" i="23"/>
  <c r="R97" i="23" l="1"/>
  <c r="R96" i="23"/>
  <c r="R95" i="23"/>
  <c r="R94" i="23"/>
  <c r="R92" i="23"/>
  <c r="R90" i="23"/>
  <c r="R50" i="23"/>
  <c r="R49" i="23"/>
  <c r="R48" i="23"/>
  <c r="R47" i="23"/>
  <c r="R46" i="23"/>
  <c r="R45" i="23"/>
  <c r="R44" i="23"/>
  <c r="R43" i="23"/>
  <c r="R42" i="23"/>
  <c r="R41" i="23"/>
  <c r="R40" i="23"/>
  <c r="R39" i="23"/>
  <c r="R38" i="23"/>
  <c r="R36" i="23"/>
  <c r="R35" i="23"/>
  <c r="R34" i="23"/>
  <c r="R33" i="23"/>
  <c r="R32" i="23"/>
  <c r="R31" i="23"/>
  <c r="R30" i="23"/>
  <c r="R29" i="23"/>
  <c r="R28" i="23"/>
  <c r="R27" i="23"/>
  <c r="R26" i="23"/>
  <c r="R25" i="23"/>
  <c r="R24" i="23"/>
  <c r="R23" i="23"/>
  <c r="R21" i="23"/>
  <c r="R20" i="23"/>
  <c r="R19" i="23"/>
  <c r="R17" i="23"/>
  <c r="R16" i="23"/>
  <c r="R13" i="23"/>
  <c r="R12" i="23"/>
  <c r="R11" i="23"/>
  <c r="R10" i="23"/>
  <c r="R8" i="23"/>
  <c r="R7" i="23"/>
  <c r="M121" i="23" l="1"/>
  <c r="M116" i="23"/>
  <c r="M105" i="23"/>
  <c r="M104" i="23" s="1"/>
  <c r="M103" i="23" s="1"/>
  <c r="M93" i="23"/>
  <c r="M86" i="23"/>
  <c r="M98" i="23" s="1"/>
  <c r="M81" i="23"/>
  <c r="M119" i="23" s="1"/>
  <c r="M79" i="23"/>
  <c r="M117" i="23" s="1"/>
  <c r="M68" i="23"/>
  <c r="M82" i="23" s="1"/>
  <c r="M37" i="23"/>
  <c r="M22" i="23"/>
  <c r="M18" i="23"/>
  <c r="M15" i="23"/>
  <c r="M14" i="23" s="1"/>
  <c r="M9" i="23"/>
  <c r="M51" i="23" l="1"/>
  <c r="M111" i="23" s="1"/>
  <c r="M109" i="23"/>
  <c r="M120" i="23"/>
  <c r="M118" i="23" s="1"/>
  <c r="M115" i="23" s="1"/>
  <c r="M80" i="23"/>
  <c r="M76" i="23" s="1"/>
  <c r="M84" i="23" s="1"/>
  <c r="M122" i="23" l="1"/>
  <c r="F102" i="23"/>
  <c r="F101" i="23"/>
  <c r="F100" i="23"/>
  <c r="F99" i="23"/>
  <c r="R99" i="23"/>
  <c r="O105" i="23"/>
  <c r="O104" i="23" s="1"/>
  <c r="O103" i="23" s="1"/>
  <c r="T99" i="23" l="1"/>
  <c r="Q99" i="23"/>
  <c r="P99" i="23"/>
  <c r="W99" i="23"/>
  <c r="S99" i="23"/>
  <c r="U99" i="23"/>
  <c r="N105" i="23"/>
  <c r="L105" i="23"/>
  <c r="K105" i="23"/>
  <c r="J105" i="23"/>
  <c r="I105" i="23"/>
  <c r="H105" i="23"/>
  <c r="G105" i="23"/>
  <c r="E105" i="23"/>
  <c r="A100" i="23"/>
  <c r="E81" i="23"/>
  <c r="R52" i="23"/>
  <c r="R53" i="23"/>
  <c r="X65" i="23" l="1"/>
  <c r="W65" i="23"/>
  <c r="X64" i="23"/>
  <c r="W64" i="23"/>
  <c r="R62" i="23"/>
  <c r="R61" i="23"/>
  <c r="R60" i="23"/>
  <c r="R59" i="23"/>
  <c r="F59" i="23"/>
  <c r="F60" i="23"/>
  <c r="F61" i="23"/>
  <c r="X61" i="23" s="1"/>
  <c r="F62" i="23"/>
  <c r="X62" i="23" s="1"/>
  <c r="W59" i="23" l="1"/>
  <c r="Q59" i="23"/>
  <c r="P62" i="23"/>
  <c r="P59" i="23"/>
  <c r="W60" i="23"/>
  <c r="P60" i="23"/>
  <c r="P61" i="23"/>
  <c r="X60" i="23"/>
  <c r="S59" i="23"/>
  <c r="S60" i="23"/>
  <c r="S61" i="23"/>
  <c r="S62" i="23"/>
  <c r="W61" i="23"/>
  <c r="W62" i="23"/>
  <c r="R67" i="23" l="1"/>
  <c r="R66" i="23"/>
  <c r="R63" i="23"/>
  <c r="R58" i="23"/>
  <c r="R57" i="23"/>
  <c r="R56" i="23"/>
  <c r="R55" i="23"/>
  <c r="L37" i="23"/>
  <c r="L121" i="23"/>
  <c r="L116" i="23"/>
  <c r="L104" i="23"/>
  <c r="L103" i="23" s="1"/>
  <c r="L93" i="23"/>
  <c r="L86" i="23"/>
  <c r="L98" i="23" s="1"/>
  <c r="L81" i="23"/>
  <c r="L79" i="23"/>
  <c r="L117" i="23" s="1"/>
  <c r="L68" i="23"/>
  <c r="L82" i="23" s="1"/>
  <c r="L120" i="23" s="1"/>
  <c r="L22" i="23"/>
  <c r="L18" i="23"/>
  <c r="L15" i="23"/>
  <c r="L9" i="23"/>
  <c r="L14" i="23" l="1"/>
  <c r="L51" i="23" s="1"/>
  <c r="L111" i="23" s="1"/>
  <c r="L80" i="23"/>
  <c r="L76" i="23" s="1"/>
  <c r="L119" i="23"/>
  <c r="L118" i="23" s="1"/>
  <c r="L115" i="23" s="1"/>
  <c r="L109" i="23"/>
  <c r="V81" i="23"/>
  <c r="F53" i="23"/>
  <c r="X53" i="23" s="1"/>
  <c r="A53" i="23"/>
  <c r="A54" i="23" s="1"/>
  <c r="A55" i="23" s="1"/>
  <c r="A56" i="23" s="1"/>
  <c r="L122" i="23" l="1"/>
  <c r="L84" i="23"/>
  <c r="W53" i="23"/>
  <c r="S53" i="23"/>
  <c r="F72" i="23"/>
  <c r="W72" i="23" s="1"/>
  <c r="O81" i="23" l="1"/>
  <c r="P72" i="23"/>
  <c r="R72" i="23"/>
  <c r="S72" i="23" s="1"/>
  <c r="F52" i="23" l="1"/>
  <c r="X52" i="23" s="1"/>
  <c r="P52" i="23" l="1"/>
  <c r="U52" i="23"/>
  <c r="Q52" i="23"/>
  <c r="S52" i="23"/>
  <c r="T52" i="23"/>
  <c r="W52" i="23"/>
  <c r="K121" i="23" l="1"/>
  <c r="K116" i="23"/>
  <c r="K104" i="23"/>
  <c r="K103" i="23" s="1"/>
  <c r="K93" i="23"/>
  <c r="K86" i="23"/>
  <c r="K98" i="23" s="1"/>
  <c r="K81" i="23"/>
  <c r="K79" i="23"/>
  <c r="K117" i="23" s="1"/>
  <c r="K68" i="23"/>
  <c r="K82" i="23" s="1"/>
  <c r="K37" i="23"/>
  <c r="K22" i="23"/>
  <c r="K18" i="23"/>
  <c r="K15" i="23"/>
  <c r="K9" i="23"/>
  <c r="K119" i="23" l="1"/>
  <c r="K120" i="23"/>
  <c r="K118" i="23" s="1"/>
  <c r="K115" i="23" s="1"/>
  <c r="K80" i="23"/>
  <c r="K76" i="23" s="1"/>
  <c r="K109" i="23"/>
  <c r="K14" i="23"/>
  <c r="K51" i="23" s="1"/>
  <c r="K111" i="23" l="1"/>
  <c r="K122" i="23" s="1"/>
  <c r="K84" i="23"/>
  <c r="R70" i="23"/>
  <c r="R71" i="23"/>
  <c r="R73" i="23"/>
  <c r="R74" i="23"/>
  <c r="R75" i="23"/>
  <c r="J121" i="23" l="1"/>
  <c r="J116" i="23"/>
  <c r="J104" i="23"/>
  <c r="J103" i="23" s="1"/>
  <c r="J93" i="23"/>
  <c r="J86" i="23"/>
  <c r="J98" i="23" s="1"/>
  <c r="J109" i="23" s="1"/>
  <c r="J81" i="23"/>
  <c r="J79" i="23"/>
  <c r="J117" i="23" s="1"/>
  <c r="J68" i="23"/>
  <c r="J82" i="23" s="1"/>
  <c r="J37" i="23"/>
  <c r="J22" i="23"/>
  <c r="J18" i="23"/>
  <c r="J15" i="23"/>
  <c r="J9" i="23"/>
  <c r="J14" i="23" l="1"/>
  <c r="J51" i="23" s="1"/>
  <c r="J111" i="23" s="1"/>
  <c r="J80" i="23"/>
  <c r="J76" i="23" s="1"/>
  <c r="J120" i="23"/>
  <c r="J119" i="23"/>
  <c r="N68" i="23"/>
  <c r="N82" i="23" s="1"/>
  <c r="N9" i="23"/>
  <c r="J118" i="23" l="1"/>
  <c r="J115" i="23" s="1"/>
  <c r="J122" i="23" s="1"/>
  <c r="J84" i="23"/>
  <c r="V68" i="23"/>
  <c r="V82" i="23" s="1"/>
  <c r="F74" i="23" l="1"/>
  <c r="X74" i="23" s="1"/>
  <c r="F66" i="23"/>
  <c r="P66" i="23" l="1"/>
  <c r="U66" i="23"/>
  <c r="Q74" i="23"/>
  <c r="P74" i="23"/>
  <c r="Q66" i="23"/>
  <c r="U74" i="23"/>
  <c r="T74" i="23"/>
  <c r="S74" i="23"/>
  <c r="S66" i="23"/>
  <c r="X66" i="23"/>
  <c r="W66" i="23"/>
  <c r="T66" i="23"/>
  <c r="I121" i="23"/>
  <c r="I116" i="23"/>
  <c r="I104" i="23"/>
  <c r="I103" i="23" s="1"/>
  <c r="I93" i="23"/>
  <c r="I86" i="23"/>
  <c r="I98" i="23" s="1"/>
  <c r="I81" i="23"/>
  <c r="I79" i="23"/>
  <c r="I117" i="23" s="1"/>
  <c r="I75" i="23"/>
  <c r="I68" i="23"/>
  <c r="I82" i="23" s="1"/>
  <c r="I120" i="23" s="1"/>
  <c r="I37" i="23"/>
  <c r="I22" i="23"/>
  <c r="I18" i="23"/>
  <c r="I15" i="23"/>
  <c r="I9" i="23"/>
  <c r="I14" i="23" l="1"/>
  <c r="I51" i="23" s="1"/>
  <c r="I111" i="23" s="1"/>
  <c r="I119" i="23"/>
  <c r="I118" i="23"/>
  <c r="I80" i="23"/>
  <c r="I76" i="23" s="1"/>
  <c r="I115" i="23"/>
  <c r="I109" i="23"/>
  <c r="R91" i="23"/>
  <c r="I122" i="23" l="1"/>
  <c r="I84" i="23"/>
  <c r="R79" i="23"/>
  <c r="N79" i="23"/>
  <c r="F91" i="23"/>
  <c r="S91" i="23" s="1"/>
  <c r="P91" i="23" l="1"/>
  <c r="W91" i="23"/>
  <c r="O82" i="23" l="1"/>
  <c r="O79" i="23"/>
  <c r="H79" i="23"/>
  <c r="G79" i="23"/>
  <c r="E79" i="23"/>
  <c r="F58" i="23"/>
  <c r="X58" i="23" s="1"/>
  <c r="R68" i="23" l="1"/>
  <c r="R82" i="23" s="1"/>
  <c r="P58" i="23"/>
  <c r="Q58" i="23"/>
  <c r="S58" i="23"/>
  <c r="T58" i="23"/>
  <c r="U58" i="23"/>
  <c r="W74" i="23"/>
  <c r="H121" i="23" l="1"/>
  <c r="H117" i="23"/>
  <c r="H116" i="23"/>
  <c r="H104" i="23"/>
  <c r="H103" i="23"/>
  <c r="H93" i="23"/>
  <c r="H86" i="23"/>
  <c r="H98" i="23" s="1"/>
  <c r="H81" i="23"/>
  <c r="H68" i="23"/>
  <c r="H82" i="23" s="1"/>
  <c r="H37" i="23"/>
  <c r="H22" i="23"/>
  <c r="H18" i="23"/>
  <c r="H15" i="23"/>
  <c r="H9" i="23"/>
  <c r="H119" i="23" l="1"/>
  <c r="H109" i="23"/>
  <c r="H14" i="23"/>
  <c r="H51" i="23"/>
  <c r="H111" i="23" s="1"/>
  <c r="H80" i="23"/>
  <c r="H76" i="23" s="1"/>
  <c r="H120" i="23"/>
  <c r="H118" i="23" l="1"/>
  <c r="H115" i="23" s="1"/>
  <c r="H122" i="23" s="1"/>
  <c r="H84" i="23"/>
  <c r="F113" i="23"/>
  <c r="F112" i="23"/>
  <c r="F108" i="23"/>
  <c r="F107" i="23"/>
  <c r="F106" i="23"/>
  <c r="W101" i="23"/>
  <c r="W100" i="23"/>
  <c r="F97" i="23"/>
  <c r="F96" i="23"/>
  <c r="F95" i="23"/>
  <c r="F94" i="23"/>
  <c r="F92" i="23"/>
  <c r="F90" i="23"/>
  <c r="F89" i="23"/>
  <c r="F88" i="23"/>
  <c r="F87" i="23"/>
  <c r="G81" i="23"/>
  <c r="F67" i="23"/>
  <c r="F7" i="23"/>
  <c r="U7" i="23" s="1"/>
  <c r="V107" i="23"/>
  <c r="V121" i="23" s="1"/>
  <c r="V106" i="23"/>
  <c r="A101" i="23"/>
  <c r="A102" i="23" s="1"/>
  <c r="U94" i="23" l="1"/>
  <c r="Q94" i="23"/>
  <c r="T94" i="23"/>
  <c r="X95" i="23"/>
  <c r="Q95" i="23"/>
  <c r="Q92" i="23"/>
  <c r="X92" i="23"/>
  <c r="W67" i="23"/>
  <c r="S67" i="23"/>
  <c r="T67" i="23"/>
  <c r="T95" i="23"/>
  <c r="U95" i="23"/>
  <c r="Q67" i="23"/>
  <c r="U67" i="23"/>
  <c r="W89" i="23" l="1"/>
  <c r="V79" i="23"/>
  <c r="W58" i="23"/>
  <c r="F81" i="23" l="1"/>
  <c r="F79" i="23"/>
  <c r="F78" i="23"/>
  <c r="F77" i="23"/>
  <c r="F75" i="23"/>
  <c r="F73" i="23"/>
  <c r="X73" i="23" s="1"/>
  <c r="F71" i="23"/>
  <c r="F70" i="23"/>
  <c r="F69" i="23"/>
  <c r="F63" i="23"/>
  <c r="F57" i="23"/>
  <c r="F56" i="23"/>
  <c r="F55" i="23"/>
  <c r="F54" i="23"/>
  <c r="U54" i="23" s="1"/>
  <c r="F50" i="23"/>
  <c r="F49" i="23"/>
  <c r="X49" i="23" s="1"/>
  <c r="F48" i="23"/>
  <c r="F47" i="23"/>
  <c r="F46" i="23"/>
  <c r="F45" i="23"/>
  <c r="Q45" i="23" s="1"/>
  <c r="F44" i="23"/>
  <c r="F43" i="23"/>
  <c r="F42" i="23"/>
  <c r="X42" i="23" s="1"/>
  <c r="F41" i="23"/>
  <c r="F40" i="23"/>
  <c r="F39" i="23"/>
  <c r="F38" i="23"/>
  <c r="F36" i="23"/>
  <c r="F35" i="23"/>
  <c r="F34" i="23"/>
  <c r="F33" i="23"/>
  <c r="F32" i="23"/>
  <c r="F31" i="23"/>
  <c r="F30" i="23"/>
  <c r="F29" i="23"/>
  <c r="F28" i="23"/>
  <c r="F27" i="23"/>
  <c r="F26" i="23"/>
  <c r="F25" i="23"/>
  <c r="F24" i="23"/>
  <c r="F23" i="23"/>
  <c r="F21" i="23"/>
  <c r="F20" i="23"/>
  <c r="F19" i="23"/>
  <c r="F17" i="23"/>
  <c r="F16" i="23"/>
  <c r="F13" i="23"/>
  <c r="F12" i="23"/>
  <c r="F11" i="23"/>
  <c r="F10" i="23"/>
  <c r="F8" i="23"/>
  <c r="X8" i="23" s="1"/>
  <c r="N116" i="23"/>
  <c r="N117" i="23"/>
  <c r="N121" i="23"/>
  <c r="N104" i="23"/>
  <c r="N103" i="23" s="1"/>
  <c r="N93" i="23"/>
  <c r="N86" i="23"/>
  <c r="N98" i="23" s="1"/>
  <c r="N80" i="23"/>
  <c r="N76" i="23" s="1"/>
  <c r="N22" i="23"/>
  <c r="N18" i="23"/>
  <c r="N15" i="23"/>
  <c r="X30" i="23" l="1"/>
  <c r="U30" i="23"/>
  <c r="P30" i="23"/>
  <c r="T30" i="23"/>
  <c r="X31" i="23"/>
  <c r="P31" i="23"/>
  <c r="Q31" i="23"/>
  <c r="Q46" i="23"/>
  <c r="X46" i="23"/>
  <c r="Q73" i="23"/>
  <c r="P73" i="23"/>
  <c r="Q75" i="23"/>
  <c r="P75" i="23"/>
  <c r="Q29" i="23"/>
  <c r="X29" i="23"/>
  <c r="S56" i="23"/>
  <c r="T56" i="23"/>
  <c r="P56" i="23"/>
  <c r="Q56" i="23"/>
  <c r="P70" i="23"/>
  <c r="Q70" i="23"/>
  <c r="U42" i="23"/>
  <c r="T42" i="23"/>
  <c r="X71" i="23"/>
  <c r="P71" i="23"/>
  <c r="Q71" i="23"/>
  <c r="S73" i="23"/>
  <c r="T73" i="23"/>
  <c r="U73" i="23"/>
  <c r="U75" i="23"/>
  <c r="T75" i="23"/>
  <c r="S75" i="23"/>
  <c r="S63" i="23"/>
  <c r="T63" i="23"/>
  <c r="S57" i="23"/>
  <c r="T57" i="23"/>
  <c r="X79" i="23"/>
  <c r="T79" i="23"/>
  <c r="X69" i="23"/>
  <c r="P69" i="23"/>
  <c r="Q69" i="23"/>
  <c r="X70" i="23"/>
  <c r="X75" i="23"/>
  <c r="W79" i="23"/>
  <c r="U79" i="23"/>
  <c r="Q79" i="23"/>
  <c r="P79" i="23"/>
  <c r="X10" i="23"/>
  <c r="Q10" i="23"/>
  <c r="X13" i="23"/>
  <c r="Q13" i="23"/>
  <c r="N109" i="23"/>
  <c r="N120" i="23"/>
  <c r="N14" i="23"/>
  <c r="N51" i="23" s="1"/>
  <c r="X11" i="23"/>
  <c r="Q11" i="23"/>
  <c r="N119" i="23"/>
  <c r="W42" i="23"/>
  <c r="S42" i="23"/>
  <c r="N84" i="23" l="1"/>
  <c r="N118" i="23"/>
  <c r="N115" i="23" s="1"/>
  <c r="N111" i="23"/>
  <c r="W56" i="23"/>
  <c r="A57" i="23"/>
  <c r="A58" i="23" s="1"/>
  <c r="A59" i="23" s="1"/>
  <c r="A60" i="23" s="1"/>
  <c r="A61" i="23" s="1"/>
  <c r="A62" i="23" s="1"/>
  <c r="A63" i="23" s="1"/>
  <c r="A64" i="23" s="1"/>
  <c r="A65" i="23" s="1"/>
  <c r="A66" i="23" s="1"/>
  <c r="A67" i="23" s="1"/>
  <c r="A68" i="23" s="1"/>
  <c r="G121" i="23"/>
  <c r="F121" i="23" s="1"/>
  <c r="U55" i="23"/>
  <c r="S55" i="23" l="1"/>
  <c r="T55" i="23"/>
  <c r="N122" i="23"/>
  <c r="N131" i="23" s="1"/>
  <c r="W73" i="23"/>
  <c r="U56" i="23"/>
  <c r="W55" i="23"/>
  <c r="P57" i="23"/>
  <c r="Q57" i="23"/>
  <c r="W57" i="23"/>
  <c r="U57" i="23"/>
  <c r="Q55" i="23"/>
  <c r="P55" i="23"/>
  <c r="E117" i="23"/>
  <c r="E116" i="23"/>
  <c r="E107" i="23"/>
  <c r="E121" i="23" s="1"/>
  <c r="E119" i="23"/>
  <c r="E93" i="23"/>
  <c r="E86" i="23"/>
  <c r="E98" i="23" s="1"/>
  <c r="R136" i="23" s="1"/>
  <c r="E68" i="23"/>
  <c r="E82" i="23" s="1"/>
  <c r="E37" i="23"/>
  <c r="R37" i="23" s="1"/>
  <c r="E22" i="23"/>
  <c r="R22" i="23" s="1"/>
  <c r="E18" i="23"/>
  <c r="R18" i="23" s="1"/>
  <c r="E15" i="23"/>
  <c r="R15" i="23" s="1"/>
  <c r="E9" i="23"/>
  <c r="R9" i="23" s="1"/>
  <c r="E104" i="23" l="1"/>
  <c r="E103" i="23" s="1"/>
  <c r="E109" i="23" s="1"/>
  <c r="E14" i="23"/>
  <c r="R14" i="23" s="1"/>
  <c r="R51" i="23" s="1"/>
  <c r="E80" i="23"/>
  <c r="E76" i="23" s="1"/>
  <c r="E51" i="23" l="1"/>
  <c r="R134" i="23" s="1"/>
  <c r="E120" i="23"/>
  <c r="E118" i="23" s="1"/>
  <c r="E115" i="23" s="1"/>
  <c r="V105" i="23"/>
  <c r="V104" i="23" s="1"/>
  <c r="V103" i="23" s="1"/>
  <c r="V93" i="23"/>
  <c r="V86" i="23"/>
  <c r="V98" i="23" s="1"/>
  <c r="V37" i="23"/>
  <c r="V22" i="23"/>
  <c r="V18" i="23"/>
  <c r="V15" i="23"/>
  <c r="V9" i="23"/>
  <c r="E111" i="23" l="1"/>
  <c r="E122" i="23" s="1"/>
  <c r="E131" i="23" s="1"/>
  <c r="R135" i="23"/>
  <c r="E84" i="23"/>
  <c r="E2" i="23" s="1"/>
  <c r="V14" i="23"/>
  <c r="V51" i="23" s="1"/>
  <c r="V80" i="23"/>
  <c r="V76" i="23" s="1"/>
  <c r="V109" i="23"/>
  <c r="W21" i="23"/>
  <c r="V117" i="23"/>
  <c r="O117" i="23"/>
  <c r="G117" i="23"/>
  <c r="F117" i="23" s="1"/>
  <c r="D117" i="23"/>
  <c r="V116" i="23"/>
  <c r="R116" i="23"/>
  <c r="O116" i="23"/>
  <c r="G116" i="23"/>
  <c r="F116" i="23" s="1"/>
  <c r="D116" i="23"/>
  <c r="D107" i="23"/>
  <c r="D121" i="23" s="1"/>
  <c r="D105" i="23"/>
  <c r="D104" i="23" s="1"/>
  <c r="R102" i="23"/>
  <c r="R100" i="23"/>
  <c r="R105" i="23" s="1"/>
  <c r="R104" i="23" s="1"/>
  <c r="P95" i="23"/>
  <c r="P94" i="23"/>
  <c r="O93" i="23"/>
  <c r="G93" i="23"/>
  <c r="F93" i="23" s="1"/>
  <c r="D93" i="23"/>
  <c r="A93" i="23"/>
  <c r="P90" i="23"/>
  <c r="R86" i="23"/>
  <c r="U87" i="23"/>
  <c r="O86" i="23"/>
  <c r="O98" i="23" s="1"/>
  <c r="O109" i="23" s="1"/>
  <c r="G86" i="23"/>
  <c r="D86" i="23"/>
  <c r="D98" i="23" s="1"/>
  <c r="D81" i="23"/>
  <c r="S78" i="23"/>
  <c r="U70" i="23"/>
  <c r="R69" i="23"/>
  <c r="W69" i="23"/>
  <c r="G68" i="23"/>
  <c r="D68" i="23"/>
  <c r="D82" i="23" s="1"/>
  <c r="D120" i="23" s="1"/>
  <c r="U63" i="23"/>
  <c r="R54" i="23"/>
  <c r="R81" i="23" s="1"/>
  <c r="R80" i="23" s="1"/>
  <c r="R76" i="23" s="1"/>
  <c r="U50" i="23"/>
  <c r="U48" i="23"/>
  <c r="W46" i="23"/>
  <c r="U44" i="23"/>
  <c r="A44" i="23"/>
  <c r="A45" i="23" s="1"/>
  <c r="A46" i="23" s="1"/>
  <c r="A47" i="23" s="1"/>
  <c r="A48" i="23" s="1"/>
  <c r="A49" i="23" s="1"/>
  <c r="A50" i="23" s="1"/>
  <c r="W43" i="23"/>
  <c r="W40" i="23"/>
  <c r="Q39" i="23"/>
  <c r="O37" i="23"/>
  <c r="G37" i="23"/>
  <c r="F37" i="23" s="1"/>
  <c r="D37" i="23"/>
  <c r="U36" i="23"/>
  <c r="U32" i="23"/>
  <c r="W31" i="23"/>
  <c r="W30" i="23"/>
  <c r="P29" i="23"/>
  <c r="A29" i="23"/>
  <c r="A30" i="23" s="1"/>
  <c r="A31" i="23" s="1"/>
  <c r="A32" i="23" s="1"/>
  <c r="A33" i="23" s="1"/>
  <c r="A34" i="23" s="1"/>
  <c r="A35" i="23" s="1"/>
  <c r="A36" i="23" s="1"/>
  <c r="A37" i="23" s="1"/>
  <c r="U27" i="23"/>
  <c r="U26" i="23"/>
  <c r="W24" i="23"/>
  <c r="W23" i="23"/>
  <c r="O22" i="23"/>
  <c r="G22" i="23"/>
  <c r="F22" i="23" s="1"/>
  <c r="W19" i="23"/>
  <c r="O18" i="23"/>
  <c r="G18" i="23"/>
  <c r="F18" i="23" s="1"/>
  <c r="D18" i="23"/>
  <c r="U17" i="23"/>
  <c r="Q16" i="23"/>
  <c r="O15" i="23"/>
  <c r="G15" i="23"/>
  <c r="F15" i="23" s="1"/>
  <c r="D15" i="23"/>
  <c r="U11" i="23"/>
  <c r="P10" i="23"/>
  <c r="O9" i="23"/>
  <c r="G9" i="23"/>
  <c r="F9" i="23" s="1"/>
  <c r="D9" i="23"/>
  <c r="A8" i="23"/>
  <c r="C5" i="23"/>
  <c r="D5" i="23" s="1"/>
  <c r="E5" i="23" s="1"/>
  <c r="F5" i="23" s="1"/>
  <c r="G5" i="23" s="1"/>
  <c r="H5" i="23" s="1"/>
  <c r="I5" i="23" s="1"/>
  <c r="J5" i="23" s="1"/>
  <c r="K5" i="23" l="1"/>
  <c r="L5" i="23" s="1"/>
  <c r="N5" i="23" s="1"/>
  <c r="P5" i="23" s="1"/>
  <c r="Q5" i="23" s="1"/>
  <c r="R5" i="23" s="1"/>
  <c r="S5" i="23" s="1"/>
  <c r="T5" i="23" s="1"/>
  <c r="G104" i="23"/>
  <c r="F104" i="23" s="1"/>
  <c r="F105" i="23"/>
  <c r="G82" i="23"/>
  <c r="F68" i="23"/>
  <c r="X68" i="23" s="1"/>
  <c r="X117" i="23"/>
  <c r="U117" i="23"/>
  <c r="Q117" i="23"/>
  <c r="G98" i="23"/>
  <c r="F98" i="23" s="1"/>
  <c r="F86" i="23"/>
  <c r="Q86" i="23" s="1"/>
  <c r="O80" i="23"/>
  <c r="O76" i="23" s="1"/>
  <c r="R107" i="23"/>
  <c r="R121" i="23" s="1"/>
  <c r="S121" i="23" s="1"/>
  <c r="U35" i="23"/>
  <c r="X35" i="23"/>
  <c r="P21" i="23"/>
  <c r="S21" i="23"/>
  <c r="W49" i="23"/>
  <c r="Q49" i="23"/>
  <c r="X33" i="23"/>
  <c r="Q33" i="23"/>
  <c r="D103" i="23"/>
  <c r="D109" i="23" s="1"/>
  <c r="V84" i="23"/>
  <c r="S34" i="23"/>
  <c r="S45" i="23"/>
  <c r="S46" i="23"/>
  <c r="U46" i="23"/>
  <c r="T48" i="23"/>
  <c r="W50" i="23"/>
  <c r="D119" i="23"/>
  <c r="D118" i="23" s="1"/>
  <c r="D115" i="23" s="1"/>
  <c r="W48" i="23"/>
  <c r="P18" i="23"/>
  <c r="T38" i="23"/>
  <c r="S41" i="23"/>
  <c r="T96" i="23"/>
  <c r="T12" i="23"/>
  <c r="T23" i="23"/>
  <c r="T25" i="23"/>
  <c r="Q48" i="23"/>
  <c r="S50" i="23"/>
  <c r="S47" i="23"/>
  <c r="U92" i="23"/>
  <c r="R119" i="23"/>
  <c r="O14" i="23"/>
  <c r="O51" i="23" s="1"/>
  <c r="W32" i="23"/>
  <c r="S33" i="23"/>
  <c r="W29" i="23"/>
  <c r="P32" i="23"/>
  <c r="U33" i="23"/>
  <c r="W39" i="23"/>
  <c r="Q54" i="23"/>
  <c r="S70" i="23"/>
  <c r="U29" i="23"/>
  <c r="U39" i="23"/>
  <c r="T7" i="23"/>
  <c r="Q32" i="23"/>
  <c r="T70" i="23"/>
  <c r="S90" i="23"/>
  <c r="Q9" i="23"/>
  <c r="T11" i="23"/>
  <c r="T32" i="23"/>
  <c r="X54" i="23"/>
  <c r="S92" i="23"/>
  <c r="T8" i="23"/>
  <c r="S13" i="23"/>
  <c r="D14" i="23"/>
  <c r="X23" i="23"/>
  <c r="P46" i="23"/>
  <c r="P48" i="23"/>
  <c r="S106" i="23"/>
  <c r="Q17" i="23"/>
  <c r="S20" i="23"/>
  <c r="U25" i="23"/>
  <c r="Q43" i="23"/>
  <c r="T17" i="23"/>
  <c r="T31" i="23"/>
  <c r="T43" i="23"/>
  <c r="U96" i="23"/>
  <c r="U16" i="23"/>
  <c r="W17" i="23"/>
  <c r="Q24" i="23"/>
  <c r="U31" i="23"/>
  <c r="X43" i="23"/>
  <c r="U12" i="23"/>
  <c r="G14" i="23"/>
  <c r="W16" i="23"/>
  <c r="X17" i="23"/>
  <c r="W18" i="23"/>
  <c r="X24" i="23"/>
  <c r="X32" i="23"/>
  <c r="G119" i="23"/>
  <c r="F119" i="23" s="1"/>
  <c r="P106" i="23"/>
  <c r="T37" i="23"/>
  <c r="Q37" i="23"/>
  <c r="X37" i="23"/>
  <c r="Q27" i="23"/>
  <c r="Q19" i="23"/>
  <c r="U23" i="23"/>
  <c r="S26" i="23"/>
  <c r="S48" i="23"/>
  <c r="T54" i="23"/>
  <c r="W63" i="23"/>
  <c r="R93" i="23"/>
  <c r="T93" i="23" s="1"/>
  <c r="W10" i="23"/>
  <c r="W13" i="23"/>
  <c r="Q18" i="23"/>
  <c r="T19" i="23"/>
  <c r="P23" i="23"/>
  <c r="S22" i="23"/>
  <c r="T26" i="23"/>
  <c r="S27" i="23"/>
  <c r="U41" i="23"/>
  <c r="S11" i="23"/>
  <c r="P17" i="23"/>
  <c r="U18" i="23"/>
  <c r="X19" i="23"/>
  <c r="Q23" i="23"/>
  <c r="W27" i="23"/>
  <c r="S29" i="23"/>
  <c r="S31" i="23"/>
  <c r="T34" i="23"/>
  <c r="W35" i="23"/>
  <c r="X40" i="23"/>
  <c r="S44" i="23"/>
  <c r="X48" i="23"/>
  <c r="P81" i="23"/>
  <c r="X18" i="23"/>
  <c r="P27" i="23"/>
  <c r="S30" i="23"/>
  <c r="T33" i="23"/>
  <c r="P35" i="23"/>
  <c r="Q41" i="23"/>
  <c r="S49" i="23"/>
  <c r="R98" i="23"/>
  <c r="U20" i="23"/>
  <c r="Q35" i="23"/>
  <c r="W36" i="23"/>
  <c r="U38" i="23"/>
  <c r="T49" i="23"/>
  <c r="S54" i="23"/>
  <c r="X27" i="23"/>
  <c r="P13" i="23"/>
  <c r="Q40" i="23"/>
  <c r="S43" i="23"/>
  <c r="S10" i="23"/>
  <c r="T27" i="23"/>
  <c r="T35" i="23"/>
  <c r="T41" i="23"/>
  <c r="U49" i="23"/>
  <c r="U8" i="23"/>
  <c r="S35" i="23"/>
  <c r="P39" i="23"/>
  <c r="T40" i="23"/>
  <c r="T45" i="23"/>
  <c r="S88" i="23"/>
  <c r="P100" i="23"/>
  <c r="W8" i="23"/>
  <c r="W20" i="23"/>
  <c r="X28" i="23"/>
  <c r="Q28" i="23"/>
  <c r="W28" i="23"/>
  <c r="P28" i="23"/>
  <c r="W38" i="23"/>
  <c r="S40" i="23"/>
  <c r="W44" i="23"/>
  <c r="X47" i="23"/>
  <c r="Q8" i="23"/>
  <c r="P9" i="23"/>
  <c r="X12" i="23"/>
  <c r="Q12" i="23"/>
  <c r="W12" i="23"/>
  <c r="P12" i="23"/>
  <c r="W34" i="23"/>
  <c r="S36" i="23"/>
  <c r="W45" i="23"/>
  <c r="X63" i="23"/>
  <c r="Q63" i="23"/>
  <c r="U69" i="23"/>
  <c r="O119" i="23"/>
  <c r="O121" i="23"/>
  <c r="P121" i="23" s="1"/>
  <c r="P107" i="23"/>
  <c r="P7" i="23"/>
  <c r="W7" i="23"/>
  <c r="P11" i="23"/>
  <c r="T16" i="23"/>
  <c r="S16" i="23"/>
  <c r="X16" i="23"/>
  <c r="S17" i="23"/>
  <c r="S19" i="23"/>
  <c r="X26" i="23"/>
  <c r="Q26" i="23"/>
  <c r="W26" i="23"/>
  <c r="T28" i="23"/>
  <c r="S32" i="23"/>
  <c r="P34" i="23"/>
  <c r="X34" i="23"/>
  <c r="T36" i="23"/>
  <c r="S38" i="23"/>
  <c r="W41" i="23"/>
  <c r="P45" i="23"/>
  <c r="X45" i="23"/>
  <c r="T47" i="23"/>
  <c r="P63" i="23"/>
  <c r="S71" i="23"/>
  <c r="W71" i="23"/>
  <c r="T71" i="23"/>
  <c r="U71" i="23"/>
  <c r="X9" i="23"/>
  <c r="W9" i="23"/>
  <c r="X44" i="23"/>
  <c r="Q44" i="23"/>
  <c r="W75" i="23"/>
  <c r="U10" i="23"/>
  <c r="T10" i="23"/>
  <c r="T18" i="23"/>
  <c r="Q20" i="23"/>
  <c r="W22" i="23"/>
  <c r="Q22" i="23"/>
  <c r="P22" i="23"/>
  <c r="X25" i="23"/>
  <c r="Q25" i="23"/>
  <c r="W25" i="23"/>
  <c r="P25" i="23"/>
  <c r="S28" i="23"/>
  <c r="P37" i="23"/>
  <c r="U37" i="23"/>
  <c r="T46" i="23"/>
  <c r="Q7" i="23"/>
  <c r="X7" i="23"/>
  <c r="S8" i="23"/>
  <c r="S12" i="23"/>
  <c r="P16" i="23"/>
  <c r="T20" i="23"/>
  <c r="X22" i="23"/>
  <c r="S25" i="23"/>
  <c r="P26" i="23"/>
  <c r="U28" i="23"/>
  <c r="T29" i="23"/>
  <c r="Q34" i="23"/>
  <c r="W37" i="23"/>
  <c r="P41" i="23"/>
  <c r="X41" i="23"/>
  <c r="T44" i="23"/>
  <c r="U47" i="23"/>
  <c r="D80" i="23"/>
  <c r="D76" i="23" s="1"/>
  <c r="P87" i="23"/>
  <c r="S87" i="23"/>
  <c r="Q87" i="23"/>
  <c r="T87" i="23"/>
  <c r="G103" i="23"/>
  <c r="F103" i="23" s="1"/>
  <c r="X36" i="23"/>
  <c r="Q36" i="23"/>
  <c r="W47" i="23"/>
  <c r="T69" i="23"/>
  <c r="U93" i="23"/>
  <c r="P93" i="23"/>
  <c r="S94" i="23"/>
  <c r="S97" i="23"/>
  <c r="P97" i="23"/>
  <c r="T97" i="23"/>
  <c r="U97" i="23"/>
  <c r="W116" i="23"/>
  <c r="S116" i="23"/>
  <c r="P116" i="23"/>
  <c r="P36" i="23"/>
  <c r="P47" i="23"/>
  <c r="Q97" i="23"/>
  <c r="P102" i="23"/>
  <c r="S102" i="23"/>
  <c r="P117" i="23"/>
  <c r="W117" i="23"/>
  <c r="S7" i="23"/>
  <c r="U9" i="23"/>
  <c r="X38" i="23"/>
  <c r="Q38" i="23"/>
  <c r="P8" i="23"/>
  <c r="W11" i="23"/>
  <c r="U13" i="23"/>
  <c r="T13" i="23"/>
  <c r="P20" i="23"/>
  <c r="X20" i="23"/>
  <c r="D22" i="23"/>
  <c r="S23" i="23"/>
  <c r="U34" i="23"/>
  <c r="S37" i="23"/>
  <c r="P38" i="23"/>
  <c r="T39" i="23"/>
  <c r="S39" i="23"/>
  <c r="X39" i="23"/>
  <c r="P44" i="23"/>
  <c r="U45" i="23"/>
  <c r="Q47" i="23"/>
  <c r="P67" i="23"/>
  <c r="S69" i="23"/>
  <c r="G120" i="23"/>
  <c r="F120" i="23" s="1"/>
  <c r="P88" i="23"/>
  <c r="Q93" i="23"/>
  <c r="S18" i="23"/>
  <c r="U19" i="23"/>
  <c r="U24" i="23"/>
  <c r="W33" i="23"/>
  <c r="U40" i="23"/>
  <c r="U43" i="23"/>
  <c r="P50" i="23"/>
  <c r="T50" i="23"/>
  <c r="T90" i="23"/>
  <c r="P92" i="23"/>
  <c r="T92" i="23"/>
  <c r="P96" i="23"/>
  <c r="S96" i="23"/>
  <c r="Q96" i="23"/>
  <c r="T9" i="23"/>
  <c r="P19" i="23"/>
  <c r="P24" i="23"/>
  <c r="P33" i="23"/>
  <c r="P40" i="23"/>
  <c r="P43" i="23"/>
  <c r="S95" i="23"/>
  <c r="P49" i="23"/>
  <c r="P54" i="23"/>
  <c r="W54" i="23"/>
  <c r="W70" i="23"/>
  <c r="U90" i="23"/>
  <c r="S100" i="23"/>
  <c r="Q90" i="23"/>
  <c r="R103" i="23" l="1"/>
  <c r="R109" i="23" s="1"/>
  <c r="U105" i="23"/>
  <c r="T105" i="23"/>
  <c r="U104" i="23"/>
  <c r="T104" i="23"/>
  <c r="U103" i="23"/>
  <c r="S107" i="23"/>
  <c r="G80" i="23"/>
  <c r="F82" i="23"/>
  <c r="Q82" i="23" s="1"/>
  <c r="V5" i="23"/>
  <c r="W5" i="23" s="1"/>
  <c r="X5" i="23" s="1"/>
  <c r="W68" i="23"/>
  <c r="T86" i="23"/>
  <c r="F14" i="23"/>
  <c r="W14" i="23" s="1"/>
  <c r="O84" i="23"/>
  <c r="O2" i="23" s="1"/>
  <c r="O120" i="23"/>
  <c r="O118" i="23" s="1"/>
  <c r="O115" i="23" s="1"/>
  <c r="U86" i="23"/>
  <c r="S93" i="23"/>
  <c r="S81" i="23"/>
  <c r="D51" i="23"/>
  <c r="D111" i="23" s="1"/>
  <c r="U68" i="23"/>
  <c r="Q68" i="23"/>
  <c r="S86" i="23"/>
  <c r="P68" i="23"/>
  <c r="P86" i="23"/>
  <c r="G51" i="23"/>
  <c r="S9" i="23"/>
  <c r="U22" i="23"/>
  <c r="S105" i="23"/>
  <c r="P105" i="23"/>
  <c r="T22" i="23"/>
  <c r="T68" i="23"/>
  <c r="S68" i="23"/>
  <c r="T81" i="23"/>
  <c r="O111" i="23"/>
  <c r="O125" i="23" s="1"/>
  <c r="Q81" i="23"/>
  <c r="W81" i="23"/>
  <c r="G109" i="23"/>
  <c r="F109" i="23" s="1"/>
  <c r="U81" i="23"/>
  <c r="X81" i="23"/>
  <c r="S119" i="23"/>
  <c r="P119" i="23"/>
  <c r="T119" i="23"/>
  <c r="U119" i="23"/>
  <c r="Q119" i="23"/>
  <c r="R120" i="23"/>
  <c r="R118" i="23" s="1"/>
  <c r="U120" i="23"/>
  <c r="P104" i="23"/>
  <c r="S104" i="23"/>
  <c r="T24" i="23"/>
  <c r="S24" i="23"/>
  <c r="G118" i="23"/>
  <c r="F118" i="23" s="1"/>
  <c r="X15" i="23"/>
  <c r="W15" i="23"/>
  <c r="Q15" i="23"/>
  <c r="U15" i="23"/>
  <c r="P15" i="23"/>
  <c r="S15" i="23"/>
  <c r="T15" i="23"/>
  <c r="P103" i="23"/>
  <c r="S103" i="23"/>
  <c r="R138" i="23"/>
  <c r="R137" i="23"/>
  <c r="U98" i="23"/>
  <c r="S98" i="23"/>
  <c r="T98" i="23"/>
  <c r="Q98" i="23"/>
  <c r="P98" i="23"/>
  <c r="T103" i="23" l="1"/>
  <c r="S82" i="23"/>
  <c r="P82" i="23"/>
  <c r="W82" i="23"/>
  <c r="U82" i="23"/>
  <c r="X82" i="23"/>
  <c r="T82" i="23"/>
  <c r="G76" i="23"/>
  <c r="F76" i="23" s="1"/>
  <c r="S76" i="23" s="1"/>
  <c r="F80" i="23"/>
  <c r="U80" i="23" s="1"/>
  <c r="Q120" i="23"/>
  <c r="P120" i="23"/>
  <c r="S79" i="23"/>
  <c r="R117" i="23"/>
  <c r="R84" i="23"/>
  <c r="U14" i="23"/>
  <c r="P14" i="23"/>
  <c r="X14" i="23"/>
  <c r="T14" i="23"/>
  <c r="S14" i="23"/>
  <c r="Q14" i="23"/>
  <c r="F51" i="23"/>
  <c r="O122" i="23"/>
  <c r="O131" i="23" s="1"/>
  <c r="D84" i="23"/>
  <c r="D122" i="23"/>
  <c r="D131" i="23" s="1"/>
  <c r="G111" i="23"/>
  <c r="F111" i="23" s="1"/>
  <c r="R111" i="23"/>
  <c r="R139" i="23"/>
  <c r="T120" i="23"/>
  <c r="G115" i="23"/>
  <c r="F115" i="23" s="1"/>
  <c r="Q109" i="23"/>
  <c r="T109" i="23"/>
  <c r="S109" i="23"/>
  <c r="P109" i="23"/>
  <c r="U109" i="23"/>
  <c r="S120" i="23"/>
  <c r="G84" i="23" l="1"/>
  <c r="F84" i="23" s="1"/>
  <c r="P80" i="23"/>
  <c r="Q80" i="23"/>
  <c r="X80" i="23"/>
  <c r="S80" i="23"/>
  <c r="T80" i="23"/>
  <c r="W80" i="23"/>
  <c r="S117" i="23"/>
  <c r="T117" i="23"/>
  <c r="R115" i="23"/>
  <c r="R122" i="23" s="1"/>
  <c r="T51" i="23"/>
  <c r="Q51" i="23"/>
  <c r="P51" i="23"/>
  <c r="U51" i="23"/>
  <c r="X51" i="23"/>
  <c r="W51" i="23"/>
  <c r="S51" i="23"/>
  <c r="U111" i="23"/>
  <c r="G122" i="23"/>
  <c r="F122" i="23" s="1"/>
  <c r="F131" i="23" s="1"/>
  <c r="P76" i="23"/>
  <c r="T76" i="23"/>
  <c r="X76" i="23"/>
  <c r="W76" i="23"/>
  <c r="U76" i="23"/>
  <c r="Q76" i="23"/>
  <c r="U118" i="23"/>
  <c r="P118" i="23"/>
  <c r="Q118" i="23"/>
  <c r="T118" i="23"/>
  <c r="S118" i="23"/>
  <c r="T111" i="23" l="1"/>
  <c r="S111" i="23"/>
  <c r="E133" i="23"/>
  <c r="P111" i="23"/>
  <c r="Q111" i="23"/>
  <c r="S84" i="23"/>
  <c r="P84" i="23"/>
  <c r="T84" i="23"/>
  <c r="Q84" i="23"/>
  <c r="U84" i="23"/>
  <c r="X84" i="23"/>
  <c r="W84" i="23"/>
  <c r="S115" i="23"/>
  <c r="P115" i="23"/>
  <c r="T115" i="23"/>
  <c r="U115" i="23"/>
  <c r="Q115" i="23"/>
  <c r="S122" i="23" l="1"/>
  <c r="U122" i="23"/>
  <c r="Q122" i="23"/>
  <c r="T122" i="23"/>
  <c r="F133" i="23"/>
  <c r="P122" i="23"/>
  <c r="X96" i="23" l="1"/>
  <c r="X98" i="23"/>
  <c r="X86" i="23"/>
  <c r="X94" i="23"/>
  <c r="X97" i="23"/>
  <c r="X93" i="23"/>
  <c r="W86" i="23"/>
  <c r="W94" i="23"/>
  <c r="V111" i="23"/>
  <c r="X109" i="23"/>
  <c r="W97" i="23"/>
  <c r="X87" i="23"/>
  <c r="W92" i="23"/>
  <c r="W95" i="23"/>
  <c r="X90" i="23"/>
  <c r="V120" i="23"/>
  <c r="X120" i="23" s="1"/>
  <c r="W90" i="23"/>
  <c r="X88" i="23"/>
  <c r="W106" i="23"/>
  <c r="W105" i="23"/>
  <c r="V119" i="23"/>
  <c r="X119" i="23" s="1"/>
  <c r="W88" i="23"/>
  <c r="W96" i="23"/>
  <c r="W107" i="23"/>
  <c r="W121" i="23"/>
  <c r="W109" i="23"/>
  <c r="W87" i="23"/>
  <c r="W104" i="23"/>
  <c r="W98" i="23"/>
  <c r="W93" i="23"/>
  <c r="W103" i="23"/>
  <c r="W102" i="23"/>
  <c r="V118" i="23" l="1"/>
  <c r="W119" i="23"/>
  <c r="X111" i="23"/>
  <c r="W111" i="23"/>
  <c r="W120" i="23"/>
  <c r="W118" i="23" l="1"/>
  <c r="V115" i="23"/>
  <c r="V122" i="23" s="1"/>
  <c r="W122" i="23" s="1"/>
  <c r="X118" i="23"/>
  <c r="W115" i="23" l="1"/>
  <c r="X122" i="23"/>
  <c r="X115" i="23"/>
</calcChain>
</file>

<file path=xl/sharedStrings.xml><?xml version="1.0" encoding="utf-8"?>
<sst xmlns="http://schemas.openxmlformats.org/spreadsheetml/2006/main" count="242" uniqueCount="223">
  <si>
    <t>№ п/п</t>
  </si>
  <si>
    <t>Найменування доходів</t>
  </si>
  <si>
    <t>Код бюджетної класифікації</t>
  </si>
  <si>
    <t>%</t>
  </si>
  <si>
    <t>1</t>
  </si>
  <si>
    <t>2</t>
  </si>
  <si>
    <t>ЗАГАЛЬНИЙ ФОНД</t>
  </si>
  <si>
    <t>Плата за землю</t>
  </si>
  <si>
    <t>Інші надходження</t>
  </si>
  <si>
    <t>СПЕЦІАЛЬНИЙ ФОНД</t>
  </si>
  <si>
    <t>Бюджет розвитку, в т.ч.</t>
  </si>
  <si>
    <t>Цільові фонди, утворені органами місцевого самоврядування</t>
  </si>
  <si>
    <t>Власні надходження бюджетних установ</t>
  </si>
  <si>
    <t>тис.грн.</t>
  </si>
  <si>
    <t>11010000</t>
  </si>
  <si>
    <t>22090000</t>
  </si>
  <si>
    <t>11020200</t>
  </si>
  <si>
    <t>21010300</t>
  </si>
  <si>
    <t>21080500</t>
  </si>
  <si>
    <t>22080400</t>
  </si>
  <si>
    <t>24060300</t>
  </si>
  <si>
    <t>25000000</t>
  </si>
  <si>
    <t>31030000</t>
  </si>
  <si>
    <t>50110000</t>
  </si>
  <si>
    <t>21081100</t>
  </si>
  <si>
    <t xml:space="preserve">24062100 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</si>
  <si>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</t>
  </si>
  <si>
    <t>Офіційні трансферти, з них:</t>
  </si>
  <si>
    <t>ВСЬОГО ДОХОДІВ ЗАГАЛЬНОГО ФОНДУ</t>
  </si>
  <si>
    <t>ВСЬОГО трансфертів</t>
  </si>
  <si>
    <t>Адміністративні штрафи та інші санкції</t>
  </si>
  <si>
    <t>19010000</t>
  </si>
  <si>
    <t>Екологічний податок</t>
  </si>
  <si>
    <t>Єдиний податок</t>
  </si>
  <si>
    <t>18050000</t>
  </si>
  <si>
    <t>Надходження від орендної плати за користування цілісним майновим комплексом та іншим майном, що перебуває в комунальній власності</t>
  </si>
  <si>
    <t>Податок на прибуток підприємств та фінансових установ комунальної власності</t>
  </si>
  <si>
    <t>Кошти від відчуження майна, що перебуває в комунальній власності</t>
  </si>
  <si>
    <t>18000000</t>
  </si>
  <si>
    <t>18030000</t>
  </si>
  <si>
    <t>Туристичний збір</t>
  </si>
  <si>
    <t>ВСЬОГО ДОХОДІВ ЗАГАЛЬНОГО ТА СПЕЦІАЛЬНОГО ФОНДІВ</t>
  </si>
  <si>
    <t>ВСЬОГО ДОХОДІВ СПЕЦІАЛЬНОГО ФОНДУ</t>
  </si>
  <si>
    <t>33010000</t>
  </si>
  <si>
    <t>18010000</t>
  </si>
  <si>
    <t>24170000</t>
  </si>
  <si>
    <t>Частина чистого прибутку (доходу) комунальних унітарних підприємств та їх об'єднань, що вилучається до відповідного місцевого бюджету</t>
  </si>
  <si>
    <t>24062200</t>
  </si>
  <si>
    <t xml:space="preserve"> </t>
  </si>
  <si>
    <t>Власні і закіплені З Ф</t>
  </si>
  <si>
    <t>Власні і закіплені С Ф</t>
  </si>
  <si>
    <t>Вього СФ</t>
  </si>
  <si>
    <t>вик.: Серветник М.</t>
  </si>
  <si>
    <t>Кошти за шкоду, що заподіяна на земельних ділянках державної та комунальної власності, які не надані у користування та не передані у власність, внаслідок їх самовільного зайняття, використання не за цільовим призначенням, зняття ґрунтового покриву (родючого шару ґрунту) без спеціального дозволу; відшкодування збитків за погіршення якості ґрунтового покриву тощо та за неодержання доходів у зв'язку з тимчасовим невикористанням земельних ділянок</t>
  </si>
  <si>
    <t>Державне мито</t>
  </si>
  <si>
    <t>41033900</t>
  </si>
  <si>
    <t>14040000</t>
  </si>
  <si>
    <t>Податок на нерухоме майно, відмінне від земельної ділянки</t>
  </si>
  <si>
    <t>Транспортний податок</t>
  </si>
  <si>
    <t>Плата за надання інших адміністративних послуг</t>
  </si>
  <si>
    <t>22012500</t>
  </si>
  <si>
    <t>Надходження сум кредиторської та депонентської заборгованості</t>
  </si>
  <si>
    <t>24030000</t>
  </si>
  <si>
    <t>січень</t>
  </si>
  <si>
    <t>Податок та збір на доходи фізичних осіб</t>
  </si>
  <si>
    <t>Кошти від продажу землі</t>
  </si>
  <si>
    <t>21050000</t>
  </si>
  <si>
    <t>Плата за розміщення тимчасово вільних коштів місцевих бюджетів</t>
  </si>
  <si>
    <t>41034900</t>
  </si>
  <si>
    <t>Субвенції, з них:</t>
  </si>
  <si>
    <t>22010300</t>
  </si>
  <si>
    <t>Адміністративний збір за проведення державної реєстрації юридичних осіб, фізичних осіб - підприємців та громадських формувань</t>
  </si>
  <si>
    <t>22012600</t>
  </si>
  <si>
    <t>22012900</t>
  </si>
  <si>
    <t>Плата за скорочення термінів надання послуг у сфері державної реєстрації речових прав на нерухоме майно та їх обтяжень і державної реєстрації юридичних осіб, фізичних осіб - підприємців та громадських формувань, а також плата за надання інших платних послуг, пов'язаних з такою державною реєстрацією</t>
  </si>
  <si>
    <t>Адміністративний збір за державну реєстрацію речових прав на нерухоме майно та їх обтяжень</t>
  </si>
  <si>
    <t>21081500</t>
  </si>
  <si>
    <t>Адміністративні штрафи та штрафні санкції за порушення законодавства у сфері виробництва та обігу алкогольних напоїв та тютюнових виробів</t>
  </si>
  <si>
    <t>22010000</t>
  </si>
  <si>
    <t>Плата за надання адміністративних послуг:</t>
  </si>
  <si>
    <t>31020000</t>
  </si>
  <si>
    <t>Надходження коштів від Державного фонду дорогоцінних металів і дорогоцінного каміння</t>
  </si>
  <si>
    <t>14000000</t>
  </si>
  <si>
    <t>Внутрішні податки на товари та послуги, в тому числі:</t>
  </si>
  <si>
    <t>Штрафні санкції за порушення законодавства про патентування, за порушення норм регулювання обігу готівки та про застосування реєстраторів розрахункових операцій у сфері торгівлі, громадського харчування та послуг</t>
  </si>
  <si>
    <t>21080900</t>
  </si>
  <si>
    <t>Акцизний податок з вироблених в Україні підакцизних товарів (продукції) (Пальне)</t>
  </si>
  <si>
    <t>Акцизний податок з ввезених на митну територію України підакцизних товарів (продукції) (Пальне)</t>
  </si>
  <si>
    <t>Акцизний податок з реалізації суб'єктами господарювання роздрібної торгівлі підакцизних товарів</t>
  </si>
  <si>
    <t>22130000</t>
  </si>
  <si>
    <t>Орендна плата за водні об'єкти (їх частини), що надаються в користування на умовах оренди Радою міністрів Автономної Республіки Крим, обласними, районними, Київською та Севастопольською міськими державними адміністраціями, місцевими радами</t>
  </si>
  <si>
    <t>з них: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</si>
  <si>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</si>
  <si>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13010200</t>
  </si>
  <si>
    <t>- з місцевого бюджету (ККД 41050000)</t>
  </si>
  <si>
    <t>-з державного бюджету (ККД 41030000)</t>
  </si>
  <si>
    <t>13030100</t>
  </si>
  <si>
    <t>Рентна плата та плата за використання інших природних ресурсів</t>
  </si>
  <si>
    <t>13000000</t>
  </si>
  <si>
    <t>3.1.</t>
  </si>
  <si>
    <t>3.2.</t>
  </si>
  <si>
    <t>3.3.</t>
  </si>
  <si>
    <t>21081700</t>
  </si>
  <si>
    <t>41053900</t>
  </si>
  <si>
    <t>Дотації з місцевих бюджетів іншим місцевим бюджетам</t>
  </si>
  <si>
    <t xml:space="preserve">Надходження від плати за послуги, що надаються бюджетними установами згідно із законодавством </t>
  </si>
  <si>
    <t>25010000</t>
  </si>
  <si>
    <t xml:space="preserve">Інші джерела власних надходжень бюджетних установ  </t>
  </si>
  <si>
    <t>25020000</t>
  </si>
  <si>
    <t>1.1.</t>
  </si>
  <si>
    <t>1.2.</t>
  </si>
  <si>
    <t>41051000</t>
  </si>
  <si>
    <t>4.1.</t>
  </si>
  <si>
    <t>4.2.</t>
  </si>
  <si>
    <t>31010200</t>
  </si>
  <si>
    <t>Кошти від реалізації безхазяйного майна, знахідок, спадкового майна, майна, одержаного територіальною громадою в порядку спадкування чи дарування, а також валютні цінності і грошові кошти, власники яких невідомі</t>
  </si>
  <si>
    <t>13040100</t>
  </si>
  <si>
    <t xml:space="preserve">Рентна плата за користування надрами для видобування корисних копалин місцевого значення </t>
  </si>
  <si>
    <t xml:space="preserve">Рентна плата за користування надрами для видобування інших корисних копалин загальнодержавного значення </t>
  </si>
  <si>
    <t>ВСЬОГО ДОХОДІВ ЗАГАЛЬНОГО 
ТА СПЕЦІАЛЬНОГО ФОНДІВ</t>
  </si>
  <si>
    <t xml:space="preserve">Рентна плата за спеціальне використання лісових ресурсів в частині деревини, заготовленої в порядку рубок головного користування </t>
  </si>
  <si>
    <t>13010100</t>
  </si>
  <si>
    <t>3.4.</t>
  </si>
  <si>
    <t>Кошти гарантійного та реєстраційного внесків, що визначені Законом України 'Про оренду державного та комунального майна', які підлягають перерахуванню оператором електронного майданчика до відповідного бюджету</t>
  </si>
  <si>
    <t>21082400</t>
  </si>
  <si>
    <t>Надходження коштів пайової участі у розвитку інфраструктури населеного пункту</t>
  </si>
  <si>
    <t>Місцеві податки та збори, що сплачуються (перераховуються) згідно з Податковим кодексом України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</si>
  <si>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213.1.14 пункту 213.1 статті 213 Податкового кодексу України</t>
  </si>
  <si>
    <t>Акцизний податок з реалізації суб’єктами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</si>
  <si>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 xml:space="preserve">Місцеві податки, нараховані до 1 січня 2011 року   </t>
  </si>
  <si>
    <t>16012200</t>
  </si>
  <si>
    <t>21081800</t>
  </si>
  <si>
    <t xml:space="preserve">Адміністративні штрафи за адміністративні правопорушення у сфері забезпечення безпеки дорожнього руху, зафіксовані в автоматичному режимі </t>
  </si>
  <si>
    <t xml:space="preserve">Дотації з державного бюджету місцевим бюджетам </t>
  </si>
  <si>
    <t>Освітня субвенція з державного бюджету місцевим бюджетам</t>
  </si>
  <si>
    <t>Субвенція з місцевого бюджету на здійснення переданих видатків у сфері освіти за рахунок коштів освітньої субвенції</t>
  </si>
  <si>
    <t>Інші субвенції з місцевого бюджету</t>
  </si>
  <si>
    <t>* на відшкодування витрат на поховання учасників бойових дій та осіб з інвалідністю внаслідок війни</t>
  </si>
  <si>
    <t>* на пільгове медичне обслуговування  громадян, які постраждали внаслідок Чорнобильської катастрофи</t>
  </si>
  <si>
    <t>* на компенсаційні виплати особам з інвалідністю на бензин (пальне), ремонт, техобслуговування автотранспорту та на транспортне обслуговування, встановлення телефонів особам з інвалідністю І та ІІ груп</t>
  </si>
  <si>
    <t>Субвенція з державного бюджету місцевим бюджетам на реформуваннярегіональних систем охорони здоров’я для здійснення заходів з виконання спільного з Міжнародним банком реконструкції та розвитку проекту «Поліпшення охорони здоров’я на службі у людей»</t>
  </si>
  <si>
    <t>4.1.1.</t>
  </si>
  <si>
    <t>4.1.2.</t>
  </si>
  <si>
    <t>4.2.1.</t>
  </si>
  <si>
    <t>4.2.2.</t>
  </si>
  <si>
    <t>Акцизний податок з вироблених та ввезених в Україну підакцизних товарів (продукції) (Пальне), в тому числі:</t>
  </si>
  <si>
    <t>Всього власних доходів спеціального фонду</t>
  </si>
  <si>
    <t>Всього власних доходів загального фонду</t>
  </si>
  <si>
    <t>Власні доходи</t>
  </si>
  <si>
    <t>* субвенція з бюджету Вороновицької селищної територіальної громади на надання послуг комунальною установою "Центр професійного розвитку педагогічних працівників Вінницької міської ради"</t>
  </si>
  <si>
    <t xml:space="preserve">
14021900
14031900</t>
  </si>
  <si>
    <t>Надходження в рамках програм допомоги урядів іноземних держав, міжнародних організацій, донорських установ</t>
  </si>
  <si>
    <t>42030300</t>
  </si>
  <si>
    <t>Надходження в рамках програм допомоги Європейського Союзу, урядів іноземних держав, міжнародних організацій, донорських установ</t>
  </si>
  <si>
    <t>Відхилення факту  2025р. від факту 2024р.</t>
  </si>
  <si>
    <t>Бюджет 
на 2025 рік</t>
  </si>
  <si>
    <t>Уточнений бюджет на 2025 рік</t>
  </si>
  <si>
    <t>Плата за ліцензії на провадження діяльності з організації та проведення азартних ігор у залах гральних автоматів</t>
  </si>
  <si>
    <t>22020400</t>
  </si>
  <si>
    <t>41035400</t>
  </si>
  <si>
    <t>Субвенція з державного бюджету місцевим бюджетам на надання державної підтримки особам з особливими освітніми потребами</t>
  </si>
  <si>
    <t>41036300</t>
  </si>
  <si>
    <t xml:space="preserve"> Субвенція з державного бюджету місцевим бюджетам на здійснення доплат педагогічним працівникам закладів загальної середньої освіти</t>
  </si>
  <si>
    <t>* з бюджету Якушинецької сільської територіальної громади на надання освітніх послуг дітям з особливими освітніми потребами, зумовленими стійкими інтелектуальними порушеннями у комунальному закладі "Вінницька спеціальна школа для дітей з порушеннями інтелектуального розвитку"</t>
  </si>
  <si>
    <t>41036000</t>
  </si>
  <si>
    <t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«Нова українська школа»</t>
  </si>
  <si>
    <t>Інші дотації з місцевого бюджету</t>
  </si>
  <si>
    <t>41040400</t>
  </si>
  <si>
    <t xml:space="preserve">Податок з власників наземних, водних транспортних засобів та інших самохідних машин і механізмів   </t>
  </si>
  <si>
    <t>12020900</t>
  </si>
  <si>
    <t>Субвенція з місцевого бюджету за рахунок залишку коштів освітньої субвенції, що утворився на початок бюджетного періоду</t>
  </si>
  <si>
    <t>41051100</t>
  </si>
  <si>
    <t>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за рахунок відповідної субвенції з державного бюджету</t>
  </si>
  <si>
    <t>березень</t>
  </si>
  <si>
    <t>6.1.</t>
  </si>
  <si>
    <t>6.2.</t>
  </si>
  <si>
    <t>6.3.</t>
  </si>
  <si>
    <t>6.4.</t>
  </si>
  <si>
    <t>6.5.</t>
  </si>
  <si>
    <t>16.1.</t>
  </si>
  <si>
    <t>16.2.</t>
  </si>
  <si>
    <t>16.3.</t>
  </si>
  <si>
    <t>16.4.</t>
  </si>
  <si>
    <t>*субвенція з обласного бюджету на компенсаційні виплати за пільговий проїзд окремих категорій громадян на міжміських внутрішньообласних маршрутах загального користування</t>
  </si>
  <si>
    <t>лютий</t>
  </si>
  <si>
    <t>Надходження коштів від відшкодування втрат сільськогосподарського і лісогосподарського виробництва</t>
  </si>
  <si>
    <t>Субвенція з місцевого бюджету на виконання окремих заходів з реалізації соціального проекту "Активні парки - локації здорової України" за рахунок відповідної субвенції з державного бюджету</t>
  </si>
  <si>
    <t>41057700</t>
  </si>
  <si>
    <t>травень</t>
  </si>
  <si>
    <t>квітень</t>
  </si>
  <si>
    <t>червень</t>
  </si>
  <si>
    <t>Субвенція з державного бюджету місцевим бюджетам на реалізацію публічного інвестиційного проекту на придбання обладнання, створення та модернізацію (проведення реконструкції та капітального ремонту) їдалень (харчоблоків) закладів освіти, зокрема військових (військово-морських, військово-спортивних) ліцеїв, ліцеїв із посиленою військово-фізичною підготовкою</t>
  </si>
  <si>
    <t>41033500</t>
  </si>
  <si>
    <t>41050200</t>
  </si>
  <si>
    <t>Субвенція з місцевого бюджету на реалізацію публічного інвестиційного проекту із виплати грошової компенсації за належні для отримання жилі приміщення для сімей осіб, визначених пунктами 2 - 5 частини першої статті 10-1 Закону України "Про статус ветеранів війни, гарантії їх соціального захисту", для осіб з інвалідністю I - II групи,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у заходах, необхідних для забезпечення оборони України, захисту безпеки населення та інтересів держави у зв'язку з військовою агресією Російської Федерації проти України, визначених пунктами 11 - 14 частини другої статті 7 Закону України "Про статус ветеранів війни, гарантії їх соціального захисту", та які потребують поліпшення житлових умов, за рахунок відповідної субвенції з державного бюджету</t>
  </si>
  <si>
    <t>* субвенція з обласного бюджету місцевим бюджетам на реалізацію проєктів - переможців Конкурсу Вінницької обласної ради «Безпечні стійкі громади»</t>
  </si>
  <si>
    <t>Плата за встановлення земельного сервітуту, за надання права користування земельною ділянкою для сільськогосподарських потреб (емфітевзис), для забудови (суперфіцій)</t>
  </si>
  <si>
    <t>Субвенція з державного бюджету місцевим бюджетам на створення навчально-практичних центрів сучасної професійної (професійно-технічної) освіти</t>
  </si>
  <si>
    <t>41033800</t>
  </si>
  <si>
    <t>липень</t>
  </si>
  <si>
    <t>Субвенція з місцевого бюджету на виплату грошової компенсації за належні для отримання жилі приміщення для сімей учасників бойових дій на території інших держав, визначених у абзаці першому пункту 1 статті 10 Закону України «Про статус ветеранів війни, гарантії їх соціального захисту», для осіб з інвалідністю I-II групи з числа учасників бойових дій на території інших держав, інвалідність яких настала внаслідок поранення, контузії, каліцтва або захворювання, пов'язаних з перебуванням у цих державах, визначених пунктом 7 частини другої статті 7 Закону України «Про статус ветеранів війни, гарантії їх соціального захисту», та які потребують поліпшення житлових умов за рахунок відповідної субвенції з державного бюджету</t>
  </si>
  <si>
    <t>Субвенція з місцевого бюджету на виплату грошової компенсації за належні для отримання жилі приміщення для внутрішньо переміщених осіб, які захищали незалежність, суверенітет та територіальну цілісність України і брали безпосередню участь в антитерористичній операції, забезпеченні її проведення, перебуваючи безпосередньо в районах антитерористичної операції у період її проведення, у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перебуваючи безпосереденьо в районах та у період здійснення  зазначених заходів, та визнані особами з інвалідністю внаслідок війни III групи відповідно до пунктів 11-14 частини другої статті 7 або учасниками бойових дій відповідно до пунктів 19-20 частини першої статті 6 Закону України «Про статус ветеранів війни, гарантії їх соціального захисту», та які потребують поліпшення житлових умов за рахунок відповідної субвенції з державного бюджету</t>
  </si>
  <si>
    <t>Субвенція з місцевого бюджету на виплату грошової компенсації за належні для отримання жилі приміщення для сімей осіб, визначених пунктами 2 – 5 частини першої статті 10-1 Закону України «Про статус ветеранів війни, гарантії їх соціального захисту», для осіб з інвалідністю I – II групи,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у заходах, необхідних для забезпечення оборони України, захисту безпеки населення та інтересів держави у зв’язку з військовою агресією Російської Федерації проти України, визначених пунктами 11 – 14 частини другої статті 7 Закону України «Про статус ветеранів війни, гарантії їх соціального захисту», та які потребують поліпшення житлових умов за рахунок відповідної субвенції з державного бюджету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</si>
  <si>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</si>
  <si>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Субвенція з місцевого бюджету за рахунок залишку коштів субвенції на надання державної підтримки особам з особливими освітніми потребами, що утворився на початок бюджетного періоду</t>
  </si>
  <si>
    <t>41051700</t>
  </si>
  <si>
    <t>17.1.</t>
  </si>
  <si>
    <t>17.2.</t>
  </si>
  <si>
    <t>17.3.</t>
  </si>
  <si>
    <t>17.4.</t>
  </si>
  <si>
    <t>17.5.</t>
  </si>
  <si>
    <t>17.6.</t>
  </si>
  <si>
    <t>Заступник  начальника 
відділу доходів бюджету</t>
  </si>
  <si>
    <t>Максим Серветник</t>
  </si>
  <si>
    <t>серпень</t>
  </si>
  <si>
    <t>План на січень  - серпень 2025 року</t>
  </si>
  <si>
    <t>Відхилення надходжень до плану на  січень  - серпень 2025 року</t>
  </si>
  <si>
    <t>План на  січень  - серпень 2025р. (розрахунковий)</t>
  </si>
  <si>
    <t xml:space="preserve">Відхилення надходжень до плану на  січень  - серпень 2025 року (розрахунковий) </t>
  </si>
  <si>
    <t>Надійшло за  січень  - серпень 2024р.</t>
  </si>
  <si>
    <t>% виконання до бюджету на 2025р. (норма 66,7%)</t>
  </si>
  <si>
    <t>Надійшло за січень - серпень 2025р.</t>
  </si>
  <si>
    <t>Аналіз виконання бюджету Вінницької міської територіальної громади за січень - серпень 2025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</si>
</sst>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"/>
    <numFmt numFmtId="165" formatCode="0.000"/>
    <numFmt numFmtId="166" formatCode="#,##0.000"/>
    <numFmt numFmtId="167" formatCode="#,##0.0"/>
  </numFmts>
  <fonts count="44" x14ac:knownFonts="1">
    <font>
      <sz val="10"/>
      <name val="Arial"/>
    </font>
    <font>
      <sz val="10"/>
      <name val="Arial Cyr"/>
      <charset val="204"/>
    </font>
    <font>
      <sz val="10"/>
      <name val="Times New Roman Cyr"/>
      <family val="1"/>
      <charset val="204"/>
    </font>
    <font>
      <b/>
      <sz val="14"/>
      <name val="Times New Roman Cyr"/>
      <family val="1"/>
      <charset val="204"/>
    </font>
    <font>
      <sz val="12"/>
      <name val="Times New Roman Cyr"/>
      <family val="1"/>
      <charset val="204"/>
    </font>
    <font>
      <b/>
      <sz val="12"/>
      <name val="Times New Roman Cyr"/>
      <charset val="204"/>
    </font>
    <font>
      <i/>
      <sz val="12"/>
      <name val="Times New Roman Cyr"/>
      <charset val="204"/>
    </font>
    <font>
      <sz val="14"/>
      <name val="Times New Roman Cyr"/>
      <family val="1"/>
      <charset val="204"/>
    </font>
    <font>
      <sz val="11"/>
      <name val="Times New Roman Cyr"/>
      <family val="1"/>
      <charset val="204"/>
    </font>
    <font>
      <b/>
      <sz val="14"/>
      <name val="Times New Roman Cyr"/>
      <charset val="204"/>
    </font>
    <font>
      <b/>
      <sz val="16"/>
      <name val="Times New Roman Cyr"/>
      <family val="1"/>
      <charset val="204"/>
    </font>
    <font>
      <sz val="16"/>
      <name val="Times New Roman Cyr"/>
      <family val="1"/>
      <charset val="204"/>
    </font>
    <font>
      <b/>
      <sz val="16"/>
      <name val="Times New Roman Cyr"/>
      <charset val="204"/>
    </font>
    <font>
      <sz val="16"/>
      <name val="Times New Roman Cyr"/>
      <charset val="204"/>
    </font>
    <font>
      <i/>
      <sz val="16"/>
      <name val="Times New Roman Cyr"/>
      <charset val="204"/>
    </font>
    <font>
      <sz val="16"/>
      <name val="Times New Roman"/>
      <family val="1"/>
      <charset val="204"/>
    </font>
    <font>
      <b/>
      <sz val="24"/>
      <name val="Times New Roman Cyr"/>
      <family val="1"/>
      <charset val="204"/>
    </font>
    <font>
      <b/>
      <sz val="24"/>
      <name val="Times New Roman Cyr"/>
      <charset val="204"/>
    </font>
    <font>
      <sz val="24"/>
      <name val="Times New Roman Cyr"/>
      <charset val="204"/>
    </font>
    <font>
      <sz val="11"/>
      <name val="Times New Roman Cyr"/>
      <charset val="204"/>
    </font>
    <font>
      <b/>
      <sz val="16"/>
      <name val="Times New Roman"/>
      <family val="1"/>
      <charset val="204"/>
    </font>
    <font>
      <b/>
      <i/>
      <sz val="16"/>
      <name val="Times New Roman"/>
      <family val="1"/>
      <charset val="204"/>
    </font>
    <font>
      <i/>
      <sz val="16"/>
      <name val="Times New Roman"/>
      <family val="1"/>
      <charset val="204"/>
    </font>
    <font>
      <b/>
      <sz val="15"/>
      <name val="Times New Roman"/>
      <family val="1"/>
      <charset val="204"/>
    </font>
    <font>
      <sz val="15"/>
      <name val="Times New Roman"/>
      <family val="1"/>
      <charset val="204"/>
    </font>
    <font>
      <i/>
      <sz val="15"/>
      <name val="Times New Roman"/>
      <family val="1"/>
      <charset val="204"/>
    </font>
    <font>
      <sz val="12"/>
      <name val="Times New Roman Cyr"/>
      <charset val="204"/>
    </font>
    <font>
      <i/>
      <sz val="16"/>
      <name val="Times New Roman Cyr"/>
      <family val="1"/>
      <charset val="204"/>
    </font>
    <font>
      <i/>
      <sz val="12"/>
      <name val="Times New Roman Cyr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8"/>
      <name val="Times New Roman Cyr"/>
      <charset val="204"/>
    </font>
    <font>
      <b/>
      <sz val="18"/>
      <name val="Times New Roman"/>
      <family val="1"/>
      <charset val="204"/>
    </font>
    <font>
      <b/>
      <sz val="18"/>
      <name val="Times New Roman Cyr"/>
      <family val="1"/>
      <charset val="204"/>
    </font>
    <font>
      <sz val="10"/>
      <name val="Arial"/>
      <family val="2"/>
      <charset val="204"/>
    </font>
    <font>
      <sz val="15"/>
      <name val="Times New Roman Cyr"/>
      <charset val="204"/>
    </font>
    <font>
      <b/>
      <i/>
      <sz val="18"/>
      <name val="Times New Roman"/>
      <family val="1"/>
      <charset val="204"/>
    </font>
    <font>
      <sz val="18"/>
      <name val="Times New Roman"/>
      <family val="1"/>
      <charset val="204"/>
    </font>
    <font>
      <i/>
      <sz val="18"/>
      <name val="Times New Roman"/>
      <family val="1"/>
      <charset val="204"/>
    </font>
    <font>
      <i/>
      <sz val="15"/>
      <name val="Times New Roman Cyr"/>
      <charset val="204"/>
    </font>
    <font>
      <b/>
      <sz val="19"/>
      <name val="Times New Roman Cyr"/>
      <charset val="204"/>
    </font>
    <font>
      <b/>
      <sz val="19"/>
      <name val="Times New Roman"/>
      <family val="1"/>
      <charset val="204"/>
    </font>
    <font>
      <i/>
      <sz val="18"/>
      <name val="Times New Roman Cyr"/>
      <charset val="204"/>
    </font>
    <font>
      <i/>
      <sz val="18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34" fillId="0" borderId="0"/>
  </cellStyleXfs>
  <cellXfs count="167">
    <xf numFmtId="0" fontId="0" fillId="0" borderId="0" xfId="0"/>
    <xf numFmtId="0" fontId="2" fillId="0" borderId="0" xfId="2" applyFont="1" applyFill="1" applyBorder="1" applyAlignment="1">
      <alignment horizontal="center" vertical="center" wrapText="1"/>
    </xf>
    <xf numFmtId="0" fontId="4" fillId="0" borderId="0" xfId="2" applyFont="1" applyFill="1" applyBorder="1"/>
    <xf numFmtId="0" fontId="2" fillId="0" borderId="0" xfId="2" applyFont="1" applyFill="1" applyBorder="1"/>
    <xf numFmtId="0" fontId="7" fillId="0" borderId="0" xfId="2" applyFont="1" applyFill="1" applyBorder="1"/>
    <xf numFmtId="0" fontId="7" fillId="0" borderId="0" xfId="2" applyFont="1" applyFill="1" applyBorder="1" applyAlignment="1">
      <alignment horizontal="center" vertical="center" wrapText="1"/>
    </xf>
    <xf numFmtId="49" fontId="6" fillId="0" borderId="0" xfId="1" applyNumberFormat="1" applyFont="1" applyFill="1" applyBorder="1" applyAlignment="1">
      <alignment horizontal="center" vertical="center"/>
    </xf>
    <xf numFmtId="0" fontId="6" fillId="0" borderId="0" xfId="1" applyFont="1" applyFill="1" applyBorder="1"/>
    <xf numFmtId="165" fontId="20" fillId="0" borderId="1" xfId="1" applyNumberFormat="1" applyFont="1" applyFill="1" applyBorder="1" applyAlignment="1">
      <alignment horizontal="center" vertical="center" wrapText="1"/>
    </xf>
    <xf numFmtId="49" fontId="21" fillId="0" borderId="1" xfId="1" applyNumberFormat="1" applyFont="1" applyFill="1" applyBorder="1" applyAlignment="1">
      <alignment horizontal="center" vertical="center" wrapText="1"/>
    </xf>
    <xf numFmtId="0" fontId="12" fillId="0" borderId="1" xfId="1" applyFont="1" applyFill="1" applyBorder="1" applyAlignment="1">
      <alignment horizontal="center" vertical="center"/>
    </xf>
    <xf numFmtId="0" fontId="5" fillId="0" borderId="0" xfId="1" applyFont="1" applyFill="1" applyBorder="1"/>
    <xf numFmtId="0" fontId="14" fillId="0" borderId="1" xfId="1" applyFont="1" applyFill="1" applyBorder="1" applyAlignment="1">
      <alignment horizontal="center" vertical="center"/>
    </xf>
    <xf numFmtId="0" fontId="9" fillId="0" borderId="0" xfId="1" applyFont="1" applyFill="1" applyBorder="1"/>
    <xf numFmtId="0" fontId="23" fillId="0" borderId="1" xfId="1" applyFont="1" applyFill="1" applyBorder="1" applyAlignment="1">
      <alignment horizontal="left" vertical="center" wrapText="1"/>
    </xf>
    <xf numFmtId="49" fontId="22" fillId="0" borderId="1" xfId="1" applyNumberFormat="1" applyFont="1" applyFill="1" applyBorder="1" applyAlignment="1">
      <alignment horizontal="center" vertical="center" wrapText="1"/>
    </xf>
    <xf numFmtId="0" fontId="3" fillId="0" borderId="0" xfId="2" applyFont="1" applyFill="1" applyBorder="1" applyAlignment="1">
      <alignment horizontal="center"/>
    </xf>
    <xf numFmtId="0" fontId="18" fillId="0" borderId="0" xfId="2" applyFont="1" applyFill="1"/>
    <xf numFmtId="0" fontId="2" fillId="0" borderId="0" xfId="2" applyFont="1" applyFill="1"/>
    <xf numFmtId="0" fontId="18" fillId="0" borderId="0" xfId="2" applyFont="1" applyFill="1" applyBorder="1"/>
    <xf numFmtId="0" fontId="17" fillId="0" borderId="0" xfId="2" applyFont="1" applyFill="1"/>
    <xf numFmtId="0" fontId="3" fillId="0" borderId="0" xfId="2" applyFont="1" applyFill="1" applyBorder="1" applyAlignment="1">
      <alignment horizontal="center" vertical="center" wrapText="1"/>
    </xf>
    <xf numFmtId="49" fontId="20" fillId="0" borderId="1" xfId="1" applyNumberFormat="1" applyFont="1" applyFill="1" applyBorder="1" applyAlignment="1">
      <alignment horizontal="center" vertical="center" wrapText="1"/>
    </xf>
    <xf numFmtId="0" fontId="26" fillId="0" borderId="0" xfId="1" applyFont="1" applyFill="1" applyBorder="1"/>
    <xf numFmtId="0" fontId="7" fillId="0" borderId="0" xfId="2" applyFont="1" applyFill="1"/>
    <xf numFmtId="0" fontId="4" fillId="0" borderId="0" xfId="2" applyFont="1" applyFill="1"/>
    <xf numFmtId="0" fontId="19" fillId="0" borderId="0" xfId="2" applyFont="1" applyFill="1"/>
    <xf numFmtId="0" fontId="12" fillId="0" borderId="0" xfId="1" applyFont="1" applyFill="1" applyBorder="1"/>
    <xf numFmtId="49" fontId="13" fillId="0" borderId="1" xfId="2" applyNumberFormat="1" applyFont="1" applyFill="1" applyBorder="1" applyAlignment="1">
      <alignment horizontal="center" vertical="center" wrapText="1"/>
    </xf>
    <xf numFmtId="0" fontId="10" fillId="0" borderId="1" xfId="1" applyFont="1" applyFill="1" applyBorder="1" applyAlignment="1">
      <alignment horizontal="center" vertical="center"/>
    </xf>
    <xf numFmtId="0" fontId="12" fillId="0" borderId="0" xfId="1" applyFont="1" applyFill="1" applyBorder="1" applyAlignment="1">
      <alignment horizontal="center" vertical="center"/>
    </xf>
    <xf numFmtId="0" fontId="27" fillId="0" borderId="1" xfId="1" applyFont="1" applyFill="1" applyBorder="1" applyAlignment="1">
      <alignment horizontal="center" vertical="center"/>
    </xf>
    <xf numFmtId="0" fontId="28" fillId="0" borderId="0" xfId="1" applyFont="1" applyFill="1" applyBorder="1"/>
    <xf numFmtId="49" fontId="25" fillId="0" borderId="1" xfId="1" applyNumberFormat="1" applyFont="1" applyFill="1" applyBorder="1" applyAlignment="1">
      <alignment horizontal="left" vertical="center" wrapText="1"/>
    </xf>
    <xf numFmtId="0" fontId="31" fillId="2" borderId="1" xfId="1" applyFont="1" applyFill="1" applyBorder="1" applyAlignment="1">
      <alignment horizontal="center" vertical="center"/>
    </xf>
    <xf numFmtId="2" fontId="32" fillId="2" borderId="1" xfId="1" applyNumberFormat="1" applyFont="1" applyFill="1" applyBorder="1" applyAlignment="1">
      <alignment horizontal="center" vertical="center" wrapText="1"/>
    </xf>
    <xf numFmtId="0" fontId="31" fillId="2" borderId="0" xfId="1" applyFont="1" applyFill="1" applyBorder="1"/>
    <xf numFmtId="0" fontId="32" fillId="2" borderId="1" xfId="1" applyFont="1" applyFill="1" applyBorder="1" applyAlignment="1">
      <alignment horizontal="center" vertical="center" wrapText="1"/>
    </xf>
    <xf numFmtId="0" fontId="33" fillId="2" borderId="1" xfId="1" applyFont="1" applyFill="1" applyBorder="1" applyAlignment="1">
      <alignment horizontal="center" vertical="center"/>
    </xf>
    <xf numFmtId="49" fontId="32" fillId="2" borderId="1" xfId="1" applyNumberFormat="1" applyFont="1" applyFill="1" applyBorder="1" applyAlignment="1">
      <alignment horizontal="center" vertical="center" wrapText="1"/>
    </xf>
    <xf numFmtId="0" fontId="33" fillId="2" borderId="0" xfId="1" applyFont="1" applyFill="1" applyBorder="1"/>
    <xf numFmtId="49" fontId="32" fillId="0" borderId="1" xfId="1" applyNumberFormat="1" applyFont="1" applyFill="1" applyBorder="1" applyAlignment="1">
      <alignment horizontal="center" vertical="center" wrapText="1"/>
    </xf>
    <xf numFmtId="0" fontId="31" fillId="0" borderId="0" xfId="1" applyFont="1" applyFill="1" applyBorder="1"/>
    <xf numFmtId="0" fontId="32" fillId="0" borderId="1" xfId="1" applyFont="1" applyFill="1" applyBorder="1" applyAlignment="1">
      <alignment horizontal="center" vertical="center" wrapText="1"/>
    </xf>
    <xf numFmtId="0" fontId="11" fillId="0" borderId="0" xfId="1" applyFont="1" applyFill="1" applyBorder="1"/>
    <xf numFmtId="0" fontId="14" fillId="0" borderId="0" xfId="1" applyFont="1" applyFill="1" applyBorder="1"/>
    <xf numFmtId="0" fontId="27" fillId="0" borderId="0" xfId="1" applyFont="1" applyFill="1" applyBorder="1"/>
    <xf numFmtId="49" fontId="14" fillId="0" borderId="1" xfId="2" applyNumberFormat="1" applyFont="1" applyFill="1" applyBorder="1" applyAlignment="1">
      <alignment horizontal="center" vertical="center" wrapText="1"/>
    </xf>
    <xf numFmtId="0" fontId="8" fillId="0" borderId="0" xfId="3" applyFont="1" applyFill="1" applyBorder="1" applyAlignment="1">
      <alignment wrapText="1"/>
    </xf>
    <xf numFmtId="1" fontId="11" fillId="0" borderId="1" xfId="3" applyNumberFormat="1" applyFont="1" applyFill="1" applyBorder="1" applyAlignment="1">
      <alignment horizontal="center" vertical="center" wrapText="1"/>
    </xf>
    <xf numFmtId="1" fontId="15" fillId="0" borderId="1" xfId="3" applyNumberFormat="1" applyFont="1" applyFill="1" applyBorder="1" applyAlignment="1">
      <alignment horizontal="center" vertical="center" wrapText="1"/>
    </xf>
    <xf numFmtId="1" fontId="2" fillId="0" borderId="0" xfId="3" applyNumberFormat="1" applyFont="1" applyFill="1" applyBorder="1"/>
    <xf numFmtId="0" fontId="2" fillId="0" borderId="0" xfId="3" applyFont="1" applyFill="1" applyBorder="1"/>
    <xf numFmtId="0" fontId="27" fillId="0" borderId="1" xfId="3" applyFont="1" applyFill="1" applyBorder="1" applyAlignment="1">
      <alignment horizontal="center" vertical="center"/>
    </xf>
    <xf numFmtId="0" fontId="28" fillId="0" borderId="0" xfId="3" applyFont="1" applyFill="1" applyBorder="1"/>
    <xf numFmtId="0" fontId="24" fillId="0" borderId="1" xfId="3" applyFont="1" applyFill="1" applyBorder="1" applyAlignment="1">
      <alignment horizontal="left" vertical="center" wrapText="1"/>
    </xf>
    <xf numFmtId="166" fontId="32" fillId="2" borderId="1" xfId="3" applyNumberFormat="1" applyFont="1" applyFill="1" applyBorder="1" applyAlignment="1">
      <alignment horizontal="center" vertical="center"/>
    </xf>
    <xf numFmtId="164" fontId="32" fillId="2" borderId="1" xfId="3" applyNumberFormat="1" applyFont="1" applyFill="1" applyBorder="1" applyAlignment="1">
      <alignment horizontal="center" vertical="center"/>
    </xf>
    <xf numFmtId="0" fontId="31" fillId="2" borderId="0" xfId="3" applyFont="1" applyFill="1" applyBorder="1"/>
    <xf numFmtId="166" fontId="32" fillId="0" borderId="1" xfId="3" applyNumberFormat="1" applyFont="1" applyFill="1" applyBorder="1" applyAlignment="1">
      <alignment horizontal="center" vertical="center"/>
    </xf>
    <xf numFmtId="164" fontId="32" fillId="0" borderId="1" xfId="3" applyNumberFormat="1" applyFont="1" applyFill="1" applyBorder="1" applyAlignment="1">
      <alignment horizontal="center" vertical="center"/>
    </xf>
    <xf numFmtId="166" fontId="20" fillId="0" borderId="0" xfId="3" applyNumberFormat="1" applyFont="1" applyFill="1" applyBorder="1" applyAlignment="1">
      <alignment horizontal="center" vertical="center"/>
    </xf>
    <xf numFmtId="164" fontId="20" fillId="0" borderId="0" xfId="3" applyNumberFormat="1" applyFont="1" applyFill="1" applyBorder="1" applyAlignment="1">
      <alignment horizontal="center" vertical="center"/>
    </xf>
    <xf numFmtId="165" fontId="6" fillId="0" borderId="0" xfId="3" applyNumberFormat="1" applyFont="1" applyFill="1" applyBorder="1" applyAlignment="1">
      <alignment horizontal="center" vertical="center"/>
    </xf>
    <xf numFmtId="164" fontId="6" fillId="0" borderId="0" xfId="3" applyNumberFormat="1" applyFont="1" applyFill="1" applyBorder="1" applyAlignment="1">
      <alignment horizontal="center" vertical="center"/>
    </xf>
    <xf numFmtId="166" fontId="3" fillId="0" borderId="0" xfId="2" applyNumberFormat="1" applyFont="1" applyFill="1" applyBorder="1" applyAlignment="1">
      <alignment horizontal="center"/>
    </xf>
    <xf numFmtId="49" fontId="35" fillId="0" borderId="1" xfId="2" applyNumberFormat="1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0" fontId="25" fillId="0" borderId="1" xfId="1" applyFont="1" applyFill="1" applyBorder="1" applyAlignment="1">
      <alignment horizontal="left" vertical="center" wrapText="1"/>
    </xf>
    <xf numFmtId="166" fontId="36" fillId="0" borderId="1" xfId="3" applyNumberFormat="1" applyFont="1" applyFill="1" applyBorder="1" applyAlignment="1">
      <alignment horizontal="center" vertical="center" wrapText="1"/>
    </xf>
    <xf numFmtId="0" fontId="35" fillId="0" borderId="1" xfId="2" applyFont="1" applyFill="1" applyBorder="1" applyAlignment="1">
      <alignment horizontal="left" vertical="center" wrapText="1"/>
    </xf>
    <xf numFmtId="0" fontId="26" fillId="0" borderId="0" xfId="3" applyFont="1" applyFill="1" applyBorder="1"/>
    <xf numFmtId="14" fontId="27" fillId="0" borderId="1" xfId="3" applyNumberFormat="1" applyFont="1" applyFill="1" applyBorder="1" applyAlignment="1">
      <alignment horizontal="center" vertical="center"/>
    </xf>
    <xf numFmtId="0" fontId="6" fillId="0" borderId="0" xfId="3" applyFont="1" applyFill="1" applyBorder="1"/>
    <xf numFmtId="49" fontId="22" fillId="0" borderId="1" xfId="3" applyNumberFormat="1" applyFont="1" applyFill="1" applyBorder="1" applyAlignment="1">
      <alignment horizontal="center" vertical="center" shrinkToFit="1"/>
    </xf>
    <xf numFmtId="0" fontId="6" fillId="0" borderId="0" xfId="3" applyFont="1" applyFill="1" applyBorder="1" applyAlignment="1">
      <alignment horizontal="center"/>
    </xf>
    <xf numFmtId="166" fontId="30" fillId="0" borderId="1" xfId="1" applyNumberFormat="1" applyFont="1" applyFill="1" applyBorder="1" applyAlignment="1">
      <alignment horizontal="center" vertical="center" wrapText="1"/>
    </xf>
    <xf numFmtId="166" fontId="30" fillId="0" borderId="0" xfId="1" applyNumberFormat="1" applyFont="1" applyFill="1" applyBorder="1" applyAlignment="1">
      <alignment horizontal="center" vertical="center" wrapText="1"/>
    </xf>
    <xf numFmtId="49" fontId="24" fillId="0" borderId="1" xfId="1" applyNumberFormat="1" applyFont="1" applyFill="1" applyBorder="1" applyAlignment="1">
      <alignment horizontal="left" vertical="center" wrapText="1"/>
    </xf>
    <xf numFmtId="166" fontId="38" fillId="0" borderId="1" xfId="3" applyNumberFormat="1" applyFont="1" applyFill="1" applyBorder="1" applyAlignment="1">
      <alignment horizontal="center" vertical="center"/>
    </xf>
    <xf numFmtId="167" fontId="37" fillId="0" borderId="1" xfId="1" applyNumberFormat="1" applyFont="1" applyFill="1" applyBorder="1" applyAlignment="1">
      <alignment horizontal="center" vertical="center" wrapText="1"/>
    </xf>
    <xf numFmtId="49" fontId="24" fillId="0" borderId="1" xfId="3" applyNumberFormat="1" applyFont="1" applyFill="1" applyBorder="1" applyAlignment="1">
      <alignment horizontal="left" vertical="center" wrapText="1"/>
    </xf>
    <xf numFmtId="49" fontId="25" fillId="0" borderId="1" xfId="3" applyNumberFormat="1" applyFont="1" applyFill="1" applyBorder="1" applyAlignment="1">
      <alignment horizontal="left" vertical="center" wrapText="1"/>
    </xf>
    <xf numFmtId="49" fontId="39" fillId="0" borderId="1" xfId="2" applyNumberFormat="1" applyFont="1" applyFill="1" applyBorder="1" applyAlignment="1">
      <alignment horizontal="left" vertical="center" wrapText="1"/>
    </xf>
    <xf numFmtId="0" fontId="39" fillId="0" borderId="1" xfId="2" applyNumberFormat="1" applyFont="1" applyFill="1" applyBorder="1" applyAlignment="1">
      <alignment horizontal="left" vertical="center" wrapText="1"/>
    </xf>
    <xf numFmtId="166" fontId="18" fillId="0" borderId="0" xfId="2" applyNumberFormat="1" applyFont="1" applyFill="1"/>
    <xf numFmtId="166" fontId="32" fillId="0" borderId="0" xfId="1" applyNumberFormat="1" applyFont="1" applyFill="1" applyBorder="1" applyAlignment="1">
      <alignment horizontal="center" vertical="center" wrapText="1"/>
    </xf>
    <xf numFmtId="0" fontId="29" fillId="0" borderId="0" xfId="3" applyFont="1" applyFill="1" applyBorder="1"/>
    <xf numFmtId="49" fontId="11" fillId="0" borderId="1" xfId="3" applyNumberFormat="1" applyFont="1" applyFill="1" applyBorder="1" applyAlignment="1">
      <alignment horizontal="center" vertical="center" wrapText="1" shrinkToFit="1"/>
    </xf>
    <xf numFmtId="0" fontId="40" fillId="2" borderId="1" xfId="1" applyFont="1" applyFill="1" applyBorder="1" applyAlignment="1">
      <alignment horizontal="center" vertical="center"/>
    </xf>
    <xf numFmtId="0" fontId="41" fillId="2" borderId="1" xfId="1" applyFont="1" applyFill="1" applyBorder="1" applyAlignment="1">
      <alignment horizontal="center" vertical="center" wrapText="1"/>
    </xf>
    <xf numFmtId="165" fontId="41" fillId="2" borderId="1" xfId="1" applyNumberFormat="1" applyFont="1" applyFill="1" applyBorder="1" applyAlignment="1">
      <alignment horizontal="center" vertical="center" wrapText="1"/>
    </xf>
    <xf numFmtId="166" fontId="41" fillId="2" borderId="1" xfId="3" applyNumberFormat="1" applyFont="1" applyFill="1" applyBorder="1" applyAlignment="1">
      <alignment horizontal="center" vertical="center"/>
    </xf>
    <xf numFmtId="164" fontId="41" fillId="2" borderId="1" xfId="3" applyNumberFormat="1" applyFont="1" applyFill="1" applyBorder="1" applyAlignment="1">
      <alignment horizontal="center" vertical="center"/>
    </xf>
    <xf numFmtId="0" fontId="40" fillId="2" borderId="0" xfId="1" applyFont="1" applyFill="1" applyBorder="1"/>
    <xf numFmtId="49" fontId="41" fillId="2" borderId="1" xfId="1" applyNumberFormat="1" applyFont="1" applyFill="1" applyBorder="1" applyAlignment="1">
      <alignment horizontal="center" vertical="center" wrapText="1"/>
    </xf>
    <xf numFmtId="0" fontId="40" fillId="2" borderId="1" xfId="1" applyFont="1" applyFill="1" applyBorder="1" applyAlignment="1">
      <alignment vertical="center"/>
    </xf>
    <xf numFmtId="0" fontId="20" fillId="0" borderId="1" xfId="1" applyFont="1" applyFill="1" applyBorder="1" applyAlignment="1">
      <alignment horizontal="center" vertical="center" wrapText="1"/>
    </xf>
    <xf numFmtId="49" fontId="31" fillId="0" borderId="1" xfId="1" applyNumberFormat="1" applyFont="1" applyFill="1" applyBorder="1" applyAlignment="1">
      <alignment horizontal="center" vertical="center"/>
    </xf>
    <xf numFmtId="49" fontId="42" fillId="0" borderId="1" xfId="1" applyNumberFormat="1" applyFont="1" applyFill="1" applyBorder="1" applyAlignment="1">
      <alignment horizontal="center" vertical="center"/>
    </xf>
    <xf numFmtId="49" fontId="38" fillId="0" borderId="1" xfId="1" applyNumberFormat="1" applyFont="1" applyFill="1" applyBorder="1" applyAlignment="1">
      <alignment horizontal="center" vertical="center" wrapText="1"/>
    </xf>
    <xf numFmtId="0" fontId="42" fillId="0" borderId="0" xfId="1" applyFont="1" applyFill="1" applyBorder="1"/>
    <xf numFmtId="49" fontId="39" fillId="0" borderId="1" xfId="3" applyNumberFormat="1" applyFont="1" applyFill="1" applyBorder="1" applyAlignment="1">
      <alignment horizontal="left" vertical="center" wrapText="1"/>
    </xf>
    <xf numFmtId="0" fontId="25" fillId="0" borderId="1" xfId="3" applyFont="1" applyFill="1" applyBorder="1" applyAlignment="1">
      <alignment horizontal="left" vertical="center" wrapText="1"/>
    </xf>
    <xf numFmtId="0" fontId="21" fillId="0" borderId="1" xfId="1" applyFont="1" applyFill="1" applyBorder="1" applyAlignment="1">
      <alignment horizontal="center" vertical="center" wrapText="1"/>
    </xf>
    <xf numFmtId="49" fontId="25" fillId="0" borderId="1" xfId="1" applyNumberFormat="1" applyFont="1" applyFill="1" applyBorder="1" applyAlignment="1">
      <alignment horizontal="center" vertical="center" wrapText="1"/>
    </xf>
    <xf numFmtId="0" fontId="24" fillId="0" borderId="1" xfId="3" applyNumberFormat="1" applyFont="1" applyFill="1" applyBorder="1" applyAlignment="1">
      <alignment horizontal="justify" vertical="center" wrapText="1" shrinkToFit="1"/>
    </xf>
    <xf numFmtId="0" fontId="35" fillId="0" borderId="1" xfId="3" applyNumberFormat="1" applyFont="1" applyFill="1" applyBorder="1" applyAlignment="1">
      <alignment horizontal="justify" vertical="center" wrapText="1" shrinkToFit="1"/>
    </xf>
    <xf numFmtId="0" fontId="39" fillId="0" borderId="1" xfId="3" applyNumberFormat="1" applyFont="1" applyFill="1" applyBorder="1" applyAlignment="1">
      <alignment horizontal="left" vertical="center" wrapText="1" shrinkToFit="1"/>
    </xf>
    <xf numFmtId="0" fontId="12" fillId="0" borderId="1" xfId="1" applyFont="1" applyFill="1" applyBorder="1" applyAlignment="1">
      <alignment vertical="center"/>
    </xf>
    <xf numFmtId="0" fontId="23" fillId="0" borderId="1" xfId="1" applyFont="1" applyFill="1" applyBorder="1" applyAlignment="1">
      <alignment horizontal="center" vertical="center" wrapText="1"/>
    </xf>
    <xf numFmtId="167" fontId="32" fillId="0" borderId="1" xfId="1" applyNumberFormat="1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horizontal="center"/>
    </xf>
    <xf numFmtId="167" fontId="38" fillId="0" borderId="1" xfId="3" applyNumberFormat="1" applyFont="1" applyFill="1" applyBorder="1" applyAlignment="1">
      <alignment horizontal="center" vertical="center" wrapText="1"/>
    </xf>
    <xf numFmtId="167" fontId="32" fillId="2" borderId="1" xfId="3" applyNumberFormat="1" applyFont="1" applyFill="1" applyBorder="1" applyAlignment="1">
      <alignment horizontal="center" vertical="center" wrapText="1"/>
    </xf>
    <xf numFmtId="167" fontId="32" fillId="2" borderId="1" xfId="1" applyNumberFormat="1" applyFont="1" applyFill="1" applyBorder="1" applyAlignment="1">
      <alignment horizontal="center" vertical="center" wrapText="1"/>
    </xf>
    <xf numFmtId="167" fontId="36" fillId="0" borderId="1" xfId="1" applyNumberFormat="1" applyFont="1" applyFill="1" applyBorder="1" applyAlignment="1">
      <alignment horizontal="center" vertical="center" wrapText="1"/>
    </xf>
    <xf numFmtId="167" fontId="41" fillId="2" borderId="1" xfId="1" applyNumberFormat="1" applyFont="1" applyFill="1" applyBorder="1" applyAlignment="1">
      <alignment horizontal="center" vertical="center" wrapText="1"/>
    </xf>
    <xf numFmtId="165" fontId="4" fillId="0" borderId="1" xfId="2" applyNumberFormat="1" applyFont="1" applyFill="1" applyBorder="1" applyAlignment="1">
      <alignment horizontal="center" vertical="center" wrapText="1"/>
    </xf>
    <xf numFmtId="0" fontId="4" fillId="0" borderId="1" xfId="2" applyFont="1" applyFill="1" applyBorder="1" applyAlignment="1">
      <alignment horizontal="center" vertical="center" wrapText="1"/>
    </xf>
    <xf numFmtId="166" fontId="32" fillId="2" borderId="1" xfId="1" applyNumberFormat="1" applyFont="1" applyFill="1" applyBorder="1" applyAlignment="1">
      <alignment horizontal="center" vertical="center" wrapText="1"/>
    </xf>
    <xf numFmtId="166" fontId="32" fillId="0" borderId="1" xfId="1" applyNumberFormat="1" applyFont="1" applyFill="1" applyBorder="1" applyAlignment="1">
      <alignment horizontal="center" vertical="center" wrapText="1"/>
    </xf>
    <xf numFmtId="0" fontId="11" fillId="0" borderId="1" xfId="3" applyFont="1" applyFill="1" applyBorder="1" applyAlignment="1">
      <alignment horizontal="center" vertical="center"/>
    </xf>
    <xf numFmtId="49" fontId="15" fillId="0" borderId="1" xfId="3" applyNumberFormat="1" applyFont="1" applyFill="1" applyBorder="1" applyAlignment="1">
      <alignment horizontal="center" vertical="center" wrapText="1"/>
    </xf>
    <xf numFmtId="0" fontId="4" fillId="0" borderId="0" xfId="3" applyFont="1" applyFill="1" applyBorder="1"/>
    <xf numFmtId="166" fontId="38" fillId="0" borderId="1" xfId="3" applyNumberFormat="1" applyFont="1" applyFill="1" applyBorder="1" applyAlignment="1">
      <alignment horizontal="center" vertical="center" wrapText="1"/>
    </xf>
    <xf numFmtId="166" fontId="38" fillId="0" borderId="1" xfId="1" applyNumberFormat="1" applyFont="1" applyFill="1" applyBorder="1" applyAlignment="1">
      <alignment horizontal="center" vertical="center" wrapText="1"/>
    </xf>
    <xf numFmtId="49" fontId="36" fillId="0" borderId="1" xfId="1" applyNumberFormat="1" applyFont="1" applyFill="1" applyBorder="1" applyAlignment="1">
      <alignment horizontal="center" vertical="center" wrapText="1"/>
    </xf>
    <xf numFmtId="0" fontId="24" fillId="0" borderId="1" xfId="2" applyFont="1" applyFill="1" applyBorder="1" applyAlignment="1">
      <alignment vertical="center" wrapText="1"/>
    </xf>
    <xf numFmtId="166" fontId="41" fillId="2" borderId="1" xfId="1" applyNumberFormat="1" applyFont="1" applyFill="1" applyBorder="1" applyAlignment="1">
      <alignment horizontal="center" vertical="center" wrapText="1"/>
    </xf>
    <xf numFmtId="166" fontId="32" fillId="2" borderId="1" xfId="3" applyNumberFormat="1" applyFont="1" applyFill="1" applyBorder="1" applyAlignment="1">
      <alignment horizontal="center" vertical="center" wrapText="1"/>
    </xf>
    <xf numFmtId="0" fontId="17" fillId="0" borderId="0" xfId="2" applyFont="1" applyFill="1" applyAlignment="1">
      <alignment wrapText="1"/>
    </xf>
    <xf numFmtId="0" fontId="4" fillId="0" borderId="0" xfId="1" applyFont="1" applyFill="1" applyBorder="1"/>
    <xf numFmtId="0" fontId="11" fillId="0" borderId="1" xfId="1" applyFont="1" applyFill="1" applyBorder="1" applyAlignment="1">
      <alignment horizontal="center" vertical="center"/>
    </xf>
    <xf numFmtId="49" fontId="15" fillId="0" borderId="1" xfId="1" applyNumberFormat="1" applyFont="1" applyFill="1" applyBorder="1" applyAlignment="1">
      <alignment horizontal="center" vertical="center" wrapText="1"/>
    </xf>
    <xf numFmtId="0" fontId="24" fillId="0" borderId="1" xfId="1" applyFont="1" applyFill="1" applyBorder="1" applyAlignment="1">
      <alignment horizontal="left" vertical="center" wrapText="1"/>
    </xf>
    <xf numFmtId="166" fontId="37" fillId="0" borderId="1" xfId="3" applyNumberFormat="1" applyFont="1" applyFill="1" applyBorder="1" applyAlignment="1">
      <alignment horizontal="center" vertical="center" wrapText="1"/>
    </xf>
    <xf numFmtId="166" fontId="37" fillId="0" borderId="1" xfId="3" applyNumberFormat="1" applyFont="1" applyFill="1" applyBorder="1" applyAlignment="1">
      <alignment horizontal="center" vertical="center"/>
    </xf>
    <xf numFmtId="164" fontId="37" fillId="0" borderId="1" xfId="3" applyNumberFormat="1" applyFont="1" applyFill="1" applyBorder="1" applyAlignment="1">
      <alignment horizontal="center" vertical="center"/>
    </xf>
    <xf numFmtId="164" fontId="38" fillId="0" borderId="1" xfId="3" applyNumberFormat="1" applyFont="1" applyFill="1" applyBorder="1" applyAlignment="1">
      <alignment horizontal="center" vertical="center"/>
    </xf>
    <xf numFmtId="166" fontId="37" fillId="0" borderId="1" xfId="1" applyNumberFormat="1" applyFont="1" applyFill="1" applyBorder="1" applyAlignment="1">
      <alignment horizontal="center" vertical="center" wrapText="1"/>
    </xf>
    <xf numFmtId="167" fontId="37" fillId="0" borderId="1" xfId="3" applyNumberFormat="1" applyFont="1" applyFill="1" applyBorder="1" applyAlignment="1">
      <alignment horizontal="center" vertical="center" wrapText="1"/>
    </xf>
    <xf numFmtId="167" fontId="38" fillId="0" borderId="1" xfId="1" applyNumberFormat="1" applyFont="1" applyFill="1" applyBorder="1" applyAlignment="1">
      <alignment horizontal="center" vertical="center" wrapText="1"/>
    </xf>
    <xf numFmtId="166" fontId="43" fillId="0" borderId="1" xfId="3" applyNumberFormat="1" applyFont="1" applyFill="1" applyBorder="1" applyAlignment="1">
      <alignment horizontal="center" vertical="center" wrapText="1"/>
    </xf>
    <xf numFmtId="0" fontId="4" fillId="0" borderId="0" xfId="2" applyFont="1" applyFill="1" applyBorder="1" applyAlignment="1">
      <alignment horizontal="center" vertical="center" wrapText="1"/>
    </xf>
    <xf numFmtId="49" fontId="39" fillId="0" borderId="1" xfId="2" applyNumberFormat="1" applyFont="1" applyFill="1" applyBorder="1" applyAlignment="1">
      <alignment horizontal="center" vertical="center" wrapText="1"/>
    </xf>
    <xf numFmtId="49" fontId="22" fillId="0" borderId="1" xfId="3" applyNumberFormat="1" applyFont="1" applyFill="1" applyBorder="1" applyAlignment="1">
      <alignment horizontal="center" vertical="center" wrapText="1"/>
    </xf>
    <xf numFmtId="0" fontId="32" fillId="2" borderId="1" xfId="3" applyFont="1" applyFill="1" applyBorder="1" applyAlignment="1">
      <alignment horizontal="center" vertical="center" wrapText="1"/>
    </xf>
    <xf numFmtId="0" fontId="29" fillId="0" borderId="0" xfId="0" applyFont="1" applyFill="1" applyBorder="1"/>
    <xf numFmtId="0" fontId="4" fillId="0" borderId="0" xfId="2" applyFont="1" applyFill="1" applyBorder="1" applyAlignment="1">
      <alignment horizontal="center" vertical="center" wrapText="1"/>
    </xf>
    <xf numFmtId="49" fontId="39" fillId="0" borderId="1" xfId="2" applyNumberFormat="1" applyFont="1" applyFill="1" applyBorder="1" applyAlignment="1">
      <alignment horizontal="center" vertical="center" wrapText="1"/>
    </xf>
    <xf numFmtId="49" fontId="22" fillId="0" borderId="1" xfId="3" applyNumberFormat="1" applyFont="1" applyFill="1" applyBorder="1" applyAlignment="1">
      <alignment horizontal="center" vertical="center" wrapText="1"/>
    </xf>
    <xf numFmtId="0" fontId="32" fillId="2" borderId="1" xfId="3" applyFont="1" applyFill="1" applyBorder="1" applyAlignment="1">
      <alignment horizontal="center" vertical="center" wrapText="1"/>
    </xf>
    <xf numFmtId="49" fontId="7" fillId="0" borderId="1" xfId="3" applyNumberFormat="1" applyFont="1" applyFill="1" applyBorder="1" applyAlignment="1">
      <alignment horizontal="center" vertical="center" wrapText="1"/>
    </xf>
    <xf numFmtId="49" fontId="29" fillId="0" borderId="1" xfId="3" applyNumberFormat="1" applyFont="1" applyFill="1" applyBorder="1" applyAlignment="1" applyProtection="1">
      <alignment horizontal="center" vertical="center" wrapText="1"/>
      <protection locked="0"/>
    </xf>
    <xf numFmtId="49" fontId="29" fillId="0" borderId="1" xfId="3" applyNumberFormat="1" applyFont="1" applyFill="1" applyBorder="1" applyAlignment="1">
      <alignment horizontal="center" vertical="center" wrapText="1"/>
    </xf>
    <xf numFmtId="49" fontId="29" fillId="0" borderId="1" xfId="3" applyNumberFormat="1" applyFont="1" applyFill="1" applyBorder="1" applyAlignment="1">
      <alignment horizontal="center" vertical="center" textRotation="90" wrapText="1"/>
    </xf>
    <xf numFmtId="49" fontId="16" fillId="0" borderId="0" xfId="2" applyNumberFormat="1" applyFont="1" applyFill="1" applyBorder="1" applyAlignment="1">
      <alignment horizontal="center" vertical="center" wrapText="1"/>
    </xf>
    <xf numFmtId="0" fontId="20" fillId="0" borderId="2" xfId="1" applyFont="1" applyFill="1" applyBorder="1" applyAlignment="1">
      <alignment horizontal="center" vertical="center" wrapText="1"/>
    </xf>
    <xf numFmtId="0" fontId="20" fillId="0" borderId="3" xfId="1" applyFont="1" applyFill="1" applyBorder="1" applyAlignment="1">
      <alignment horizontal="center" vertical="center" wrapText="1"/>
    </xf>
    <xf numFmtId="0" fontId="20" fillId="0" borderId="4" xfId="1" applyFont="1" applyFill="1" applyBorder="1" applyAlignment="1">
      <alignment horizontal="center" vertical="center" wrapText="1"/>
    </xf>
    <xf numFmtId="49" fontId="20" fillId="0" borderId="2" xfId="3" applyNumberFormat="1" applyFont="1" applyFill="1" applyBorder="1" applyAlignment="1">
      <alignment horizontal="center" vertical="center" wrapText="1"/>
    </xf>
    <xf numFmtId="49" fontId="20" fillId="0" borderId="3" xfId="3" applyNumberFormat="1" applyFont="1" applyFill="1" applyBorder="1" applyAlignment="1">
      <alignment horizontal="center" vertical="center" wrapText="1"/>
    </xf>
    <xf numFmtId="49" fontId="20" fillId="0" borderId="4" xfId="3" applyNumberFormat="1" applyFont="1" applyFill="1" applyBorder="1" applyAlignment="1">
      <alignment horizontal="center" vertical="center" wrapText="1"/>
    </xf>
    <xf numFmtId="49" fontId="23" fillId="0" borderId="2" xfId="3" applyNumberFormat="1" applyFont="1" applyFill="1" applyBorder="1" applyAlignment="1">
      <alignment horizontal="center" vertical="center" wrapText="1"/>
    </xf>
    <xf numFmtId="49" fontId="23" fillId="0" borderId="3" xfId="3" applyNumberFormat="1" applyFont="1" applyFill="1" applyBorder="1" applyAlignment="1">
      <alignment horizontal="center" vertical="center" wrapText="1"/>
    </xf>
    <xf numFmtId="49" fontId="23" fillId="0" borderId="4" xfId="3" applyNumberFormat="1" applyFont="1" applyFill="1" applyBorder="1" applyAlignment="1">
      <alignment horizontal="center" vertical="center" wrapText="1"/>
    </xf>
  </cellXfs>
  <cellStyles count="4">
    <cellStyle name="Звичайний" xfId="0" builtinId="0"/>
    <cellStyle name="Звичайний 2" xfId="3"/>
    <cellStyle name="Обычный_Ан_вик_бюдж_поміс" xfId="1"/>
    <cellStyle name="Обычный_Ан_вик_бюдж_поміс_вл_закр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149"/>
  <sheetViews>
    <sheetView showGridLines="0" showZeros="0" tabSelected="1" view="pageBreakPreview" zoomScale="60" zoomScaleNormal="75" workbookViewId="0">
      <pane xSplit="3" ySplit="4" topLeftCell="D102" activePane="bottomRight" state="frozen"/>
      <selection pane="topRight" activeCell="D1" sqref="D1"/>
      <selection pane="bottomLeft" activeCell="A5" sqref="A5"/>
      <selection pane="bottomRight" activeCell="E81" sqref="D81:E81"/>
    </sheetView>
  </sheetViews>
  <sheetFormatPr defaultRowHeight="12.75" x14ac:dyDescent="0.2"/>
  <cols>
    <col min="1" max="1" width="12.28515625" style="18" customWidth="1"/>
    <col min="2" max="2" width="101.140625" style="18" customWidth="1"/>
    <col min="3" max="3" width="16.140625" style="18" customWidth="1"/>
    <col min="4" max="5" width="24.140625" style="18" customWidth="1"/>
    <col min="6" max="6" width="24.28515625" style="3" customWidth="1"/>
    <col min="7" max="13" width="21.28515625" style="3" hidden="1" customWidth="1"/>
    <col min="14" max="14" width="24.140625" style="3" hidden="1" customWidth="1"/>
    <col min="15" max="15" width="24.5703125" style="3" customWidth="1"/>
    <col min="16" max="16" width="23.7109375" style="3" customWidth="1"/>
    <col min="17" max="17" width="14.85546875" style="3" bestFit="1" customWidth="1"/>
    <col min="18" max="18" width="25.140625" style="3" hidden="1" customWidth="1"/>
    <col min="19" max="19" width="24.5703125" style="3" hidden="1" customWidth="1"/>
    <col min="20" max="20" width="16.85546875" style="3" hidden="1" customWidth="1"/>
    <col min="21" max="21" width="15.28515625" style="3" customWidth="1"/>
    <col min="22" max="22" width="24.28515625" style="3" customWidth="1"/>
    <col min="23" max="23" width="23" style="1" customWidth="1"/>
    <col min="24" max="24" width="16.140625" style="3" customWidth="1"/>
    <col min="25" max="16384" width="9.140625" style="3"/>
  </cols>
  <sheetData>
    <row r="1" spans="1:24" ht="30" customHeight="1" x14ac:dyDescent="0.2">
      <c r="A1" s="157" t="s">
        <v>222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  <c r="S1" s="157"/>
      <c r="T1" s="157"/>
      <c r="U1" s="157"/>
      <c r="V1" s="157"/>
      <c r="W1" s="157"/>
      <c r="X1" s="157"/>
    </row>
    <row r="2" spans="1:24" ht="18.75" x14ac:dyDescent="0.3">
      <c r="A2" s="21" t="s">
        <v>48</v>
      </c>
      <c r="B2" s="16"/>
      <c r="C2" s="16"/>
      <c r="D2" s="65"/>
      <c r="E2" s="65">
        <f>7870131.455-E84</f>
        <v>0</v>
      </c>
      <c r="F2" s="65"/>
      <c r="G2" s="65"/>
      <c r="H2" s="65"/>
      <c r="I2" s="65"/>
      <c r="J2" s="65"/>
      <c r="K2" s="65"/>
      <c r="L2" s="65"/>
      <c r="M2" s="65"/>
      <c r="N2" s="65"/>
      <c r="O2" s="65">
        <f>4965299.097-O84</f>
        <v>0</v>
      </c>
      <c r="P2" s="65"/>
      <c r="Q2" s="65"/>
      <c r="R2" s="65"/>
      <c r="S2" s="65"/>
      <c r="T2" s="65"/>
      <c r="U2" s="65"/>
      <c r="V2" s="65"/>
      <c r="W2" s="5" t="s">
        <v>13</v>
      </c>
      <c r="X2" s="5"/>
    </row>
    <row r="3" spans="1:24" s="48" customFormat="1" ht="15" customHeight="1" x14ac:dyDescent="0.25">
      <c r="A3" s="153" t="s">
        <v>0</v>
      </c>
      <c r="B3" s="154" t="s">
        <v>1</v>
      </c>
      <c r="C3" s="154" t="s">
        <v>2</v>
      </c>
      <c r="D3" s="155" t="s">
        <v>155</v>
      </c>
      <c r="E3" s="155" t="s">
        <v>156</v>
      </c>
      <c r="F3" s="155" t="s">
        <v>221</v>
      </c>
      <c r="G3" s="155" t="s">
        <v>63</v>
      </c>
      <c r="H3" s="155" t="s">
        <v>184</v>
      </c>
      <c r="I3" s="155" t="s">
        <v>173</v>
      </c>
      <c r="J3" s="155" t="s">
        <v>189</v>
      </c>
      <c r="K3" s="155" t="s">
        <v>188</v>
      </c>
      <c r="L3" s="155" t="s">
        <v>190</v>
      </c>
      <c r="M3" s="155" t="s">
        <v>199</v>
      </c>
      <c r="N3" s="155" t="s">
        <v>214</v>
      </c>
      <c r="O3" s="155" t="s">
        <v>215</v>
      </c>
      <c r="P3" s="155" t="s">
        <v>216</v>
      </c>
      <c r="Q3" s="155" t="s">
        <v>3</v>
      </c>
      <c r="R3" s="155" t="s">
        <v>217</v>
      </c>
      <c r="S3" s="155" t="s">
        <v>218</v>
      </c>
      <c r="T3" s="155" t="s">
        <v>3</v>
      </c>
      <c r="U3" s="156" t="s">
        <v>220</v>
      </c>
      <c r="V3" s="155" t="s">
        <v>219</v>
      </c>
      <c r="W3" s="155" t="s">
        <v>154</v>
      </c>
      <c r="X3" s="155" t="s">
        <v>3</v>
      </c>
    </row>
    <row r="4" spans="1:24" s="48" customFormat="1" ht="84.75" customHeight="1" x14ac:dyDescent="0.25">
      <c r="A4" s="153"/>
      <c r="B4" s="154"/>
      <c r="C4" s="154"/>
      <c r="D4" s="155"/>
      <c r="E4" s="155"/>
      <c r="F4" s="155"/>
      <c r="G4" s="155"/>
      <c r="H4" s="155"/>
      <c r="I4" s="155"/>
      <c r="J4" s="155"/>
      <c r="K4" s="155"/>
      <c r="L4" s="155"/>
      <c r="M4" s="155"/>
      <c r="N4" s="155"/>
      <c r="O4" s="155"/>
      <c r="P4" s="155"/>
      <c r="Q4" s="155"/>
      <c r="R4" s="155"/>
      <c r="S4" s="155"/>
      <c r="T4" s="155"/>
      <c r="U4" s="156"/>
      <c r="V4" s="155"/>
      <c r="W4" s="155"/>
      <c r="X4" s="155"/>
    </row>
    <row r="5" spans="1:24" s="51" customFormat="1" ht="20.25" x14ac:dyDescent="0.2">
      <c r="A5" s="49" t="s">
        <v>4</v>
      </c>
      <c r="B5" s="50" t="s">
        <v>5</v>
      </c>
      <c r="C5" s="50">
        <f>B5+1</f>
        <v>3</v>
      </c>
      <c r="D5" s="50">
        <f t="shared" ref="D5:T5" si="0">C5+1</f>
        <v>4</v>
      </c>
      <c r="E5" s="50">
        <f t="shared" si="0"/>
        <v>5</v>
      </c>
      <c r="F5" s="50">
        <f t="shared" si="0"/>
        <v>6</v>
      </c>
      <c r="G5" s="50">
        <f t="shared" si="0"/>
        <v>7</v>
      </c>
      <c r="H5" s="50">
        <f t="shared" si="0"/>
        <v>8</v>
      </c>
      <c r="I5" s="50">
        <f t="shared" si="0"/>
        <v>9</v>
      </c>
      <c r="J5" s="50">
        <f t="shared" si="0"/>
        <v>10</v>
      </c>
      <c r="K5" s="50">
        <f t="shared" ref="K5" si="1">J5+1</f>
        <v>11</v>
      </c>
      <c r="L5" s="50">
        <f t="shared" ref="L5" si="2">K5+1</f>
        <v>12</v>
      </c>
      <c r="M5" s="50"/>
      <c r="N5" s="50">
        <f t="shared" ref="N5" si="3">L5+1</f>
        <v>13</v>
      </c>
      <c r="O5" s="50">
        <v>7</v>
      </c>
      <c r="P5" s="50">
        <f t="shared" ref="P5" si="4">O5+1</f>
        <v>8</v>
      </c>
      <c r="Q5" s="50">
        <f t="shared" si="0"/>
        <v>9</v>
      </c>
      <c r="R5" s="50">
        <f t="shared" si="0"/>
        <v>10</v>
      </c>
      <c r="S5" s="50">
        <f t="shared" si="0"/>
        <v>11</v>
      </c>
      <c r="T5" s="50">
        <f t="shared" si="0"/>
        <v>12</v>
      </c>
      <c r="U5" s="50">
        <v>10</v>
      </c>
      <c r="V5" s="50">
        <f t="shared" ref="V5:X5" si="5">U5+1</f>
        <v>11</v>
      </c>
      <c r="W5" s="50">
        <f t="shared" si="5"/>
        <v>12</v>
      </c>
      <c r="X5" s="50">
        <f t="shared" si="5"/>
        <v>13</v>
      </c>
    </row>
    <row r="6" spans="1:24" s="52" customFormat="1" ht="19.5" x14ac:dyDescent="0.2">
      <c r="A6" s="164" t="s">
        <v>6</v>
      </c>
      <c r="B6" s="165"/>
      <c r="C6" s="165"/>
      <c r="D6" s="165"/>
      <c r="E6" s="165"/>
      <c r="F6" s="165"/>
      <c r="G6" s="165"/>
      <c r="H6" s="165"/>
      <c r="I6" s="165"/>
      <c r="J6" s="165"/>
      <c r="K6" s="165"/>
      <c r="L6" s="165"/>
      <c r="M6" s="165"/>
      <c r="N6" s="165"/>
      <c r="O6" s="165"/>
      <c r="P6" s="165"/>
      <c r="Q6" s="165"/>
      <c r="R6" s="165"/>
      <c r="S6" s="165"/>
      <c r="T6" s="165"/>
      <c r="U6" s="165"/>
      <c r="V6" s="165"/>
      <c r="W6" s="165"/>
      <c r="X6" s="166"/>
    </row>
    <row r="7" spans="1:24" s="124" customFormat="1" ht="32.25" customHeight="1" x14ac:dyDescent="0.25">
      <c r="A7" s="122">
        <v>1</v>
      </c>
      <c r="B7" s="55" t="s">
        <v>64</v>
      </c>
      <c r="C7" s="123" t="s">
        <v>14</v>
      </c>
      <c r="D7" s="136">
        <v>3642223.0580000002</v>
      </c>
      <c r="E7" s="136">
        <v>4025167.3879999998</v>
      </c>
      <c r="F7" s="136">
        <f>SUM(G7:N7)</f>
        <v>2601145.3339999998</v>
      </c>
      <c r="G7" s="136">
        <v>264218.864</v>
      </c>
      <c r="H7" s="136">
        <v>305430.88400000002</v>
      </c>
      <c r="I7" s="136">
        <v>314460.21600000001</v>
      </c>
      <c r="J7" s="136">
        <v>335574.91800000001</v>
      </c>
      <c r="K7" s="136">
        <v>332989.89899999998</v>
      </c>
      <c r="L7" s="136">
        <v>354371.30499999999</v>
      </c>
      <c r="M7" s="136">
        <v>363362.413</v>
      </c>
      <c r="N7" s="136">
        <v>330736.83500000002</v>
      </c>
      <c r="O7" s="136">
        <v>2455982.6320000002</v>
      </c>
      <c r="P7" s="136">
        <f t="shared" ref="P7:P41" si="6">F7-O7</f>
        <v>145162.70199999958</v>
      </c>
      <c r="Q7" s="141">
        <f>F7/O7*100</f>
        <v>105.91057526664136</v>
      </c>
      <c r="R7" s="136">
        <f>E7/12*8</f>
        <v>2683444.9253333332</v>
      </c>
      <c r="S7" s="136">
        <f t="shared" ref="S7:S38" si="7">F7-R7</f>
        <v>-82299.591333333403</v>
      </c>
      <c r="T7" s="141">
        <f t="shared" ref="T7:T20" si="8">F7/R7*100</f>
        <v>96.93306202946907</v>
      </c>
      <c r="U7" s="141">
        <f>F7/E7*100</f>
        <v>64.62204135297938</v>
      </c>
      <c r="V7" s="136">
        <v>2106010.4330000002</v>
      </c>
      <c r="W7" s="137">
        <f t="shared" ref="W7:W38" si="9">F7-V7</f>
        <v>495134.90099999961</v>
      </c>
      <c r="X7" s="138">
        <f>F7/V7*100</f>
        <v>123.51056258988626</v>
      </c>
    </row>
    <row r="8" spans="1:24" s="124" customFormat="1" ht="39" x14ac:dyDescent="0.25">
      <c r="A8" s="122">
        <f>A7+1</f>
        <v>2</v>
      </c>
      <c r="B8" s="55" t="s">
        <v>36</v>
      </c>
      <c r="C8" s="123" t="s">
        <v>16</v>
      </c>
      <c r="D8" s="136">
        <v>3786.3</v>
      </c>
      <c r="E8" s="136">
        <v>9386.2999999999993</v>
      </c>
      <c r="F8" s="136">
        <f t="shared" ref="F8:F82" si="10">SUM(G8:N8)</f>
        <v>10276.897000000001</v>
      </c>
      <c r="G8" s="136">
        <v>4.7190000000000003</v>
      </c>
      <c r="H8" s="136">
        <v>650.22400000000005</v>
      </c>
      <c r="I8" s="136">
        <v>1210.106</v>
      </c>
      <c r="J8" s="136">
        <v>163.244</v>
      </c>
      <c r="K8" s="136">
        <v>1176.239</v>
      </c>
      <c r="L8" s="136">
        <v>1.2729999999999999</v>
      </c>
      <c r="M8" s="136">
        <v>25.309000000000001</v>
      </c>
      <c r="N8" s="136">
        <v>7045.7830000000004</v>
      </c>
      <c r="O8" s="136">
        <v>9386.2999999999993</v>
      </c>
      <c r="P8" s="136">
        <f t="shared" si="6"/>
        <v>890.59700000000157</v>
      </c>
      <c r="Q8" s="141">
        <f>F8/O8*100</f>
        <v>109.48826481148058</v>
      </c>
      <c r="R8" s="136">
        <f>E8/12*8</f>
        <v>6257.5333333333328</v>
      </c>
      <c r="S8" s="136">
        <f t="shared" si="7"/>
        <v>4019.363666666668</v>
      </c>
      <c r="T8" s="141">
        <f t="shared" si="8"/>
        <v>164.23239721722086</v>
      </c>
      <c r="U8" s="141">
        <f t="shared" ref="U8:U20" si="11">F8/E8*100</f>
        <v>109.48826481148058</v>
      </c>
      <c r="V8" s="136">
        <v>5216.8330000000005</v>
      </c>
      <c r="W8" s="137">
        <f t="shared" si="9"/>
        <v>5060.0640000000003</v>
      </c>
      <c r="X8" s="138">
        <f>F8/V8*100</f>
        <v>196.9949392667927</v>
      </c>
    </row>
    <row r="9" spans="1:24" s="124" customFormat="1" ht="23.25" x14ac:dyDescent="0.25">
      <c r="A9" s="122">
        <v>3</v>
      </c>
      <c r="B9" s="55" t="s">
        <v>97</v>
      </c>
      <c r="C9" s="123" t="s">
        <v>98</v>
      </c>
      <c r="D9" s="136">
        <f>SUM(D10:D13)</f>
        <v>216.8</v>
      </c>
      <c r="E9" s="136">
        <f>SUM(E10:E13)</f>
        <v>366.6</v>
      </c>
      <c r="F9" s="136">
        <f t="shared" si="10"/>
        <v>309.27000000000004</v>
      </c>
      <c r="G9" s="136">
        <f t="shared" ref="G9:O9" si="12">SUM(G10:G13)</f>
        <v>152.92700000000002</v>
      </c>
      <c r="H9" s="136">
        <f t="shared" ref="H9:N9" si="13">SUM(H10:H13)</f>
        <v>52.497</v>
      </c>
      <c r="I9" s="136">
        <f t="shared" si="13"/>
        <v>3.3000000000000002E-2</v>
      </c>
      <c r="J9" s="136">
        <f t="shared" ref="J9:M9" si="14">SUM(J10:J13)</f>
        <v>1.375</v>
      </c>
      <c r="K9" s="136">
        <f t="shared" si="14"/>
        <v>34.506</v>
      </c>
      <c r="L9" s="136">
        <f t="shared" si="14"/>
        <v>0.183</v>
      </c>
      <c r="M9" s="136">
        <f t="shared" si="14"/>
        <v>1.728</v>
      </c>
      <c r="N9" s="136">
        <f t="shared" si="13"/>
        <v>66.021000000000001</v>
      </c>
      <c r="O9" s="136">
        <f t="shared" si="12"/>
        <v>308.89999999999998</v>
      </c>
      <c r="P9" s="136">
        <f t="shared" si="6"/>
        <v>0.37000000000006139</v>
      </c>
      <c r="Q9" s="141">
        <f>F9/O9*100</f>
        <v>100.11977986403369</v>
      </c>
      <c r="R9" s="136">
        <f t="shared" ref="R9:R50" si="15">E9/12*8</f>
        <v>244.4</v>
      </c>
      <c r="S9" s="136">
        <f t="shared" si="7"/>
        <v>64.870000000000033</v>
      </c>
      <c r="T9" s="141">
        <f t="shared" si="8"/>
        <v>126.54255319148938</v>
      </c>
      <c r="U9" s="141">
        <f t="shared" si="11"/>
        <v>84.361702127659584</v>
      </c>
      <c r="V9" s="136">
        <f t="shared" ref="V9" si="16">SUM(V10:V13)</f>
        <v>137.24800000000002</v>
      </c>
      <c r="W9" s="137">
        <f t="shared" si="9"/>
        <v>172.02200000000002</v>
      </c>
      <c r="X9" s="138">
        <f>F9/V9*100</f>
        <v>225.33661692702259</v>
      </c>
    </row>
    <row r="10" spans="1:24" s="54" customFormat="1" ht="39" x14ac:dyDescent="0.25">
      <c r="A10" s="53" t="s">
        <v>99</v>
      </c>
      <c r="B10" s="102" t="s">
        <v>120</v>
      </c>
      <c r="C10" s="145" t="s">
        <v>121</v>
      </c>
      <c r="D10" s="125">
        <v>20</v>
      </c>
      <c r="E10" s="125">
        <v>20</v>
      </c>
      <c r="F10" s="125">
        <f t="shared" si="10"/>
        <v>16.018999999999998</v>
      </c>
      <c r="G10" s="125">
        <v>0</v>
      </c>
      <c r="H10" s="125">
        <v>3.5609999999999999</v>
      </c>
      <c r="I10" s="125">
        <v>0</v>
      </c>
      <c r="J10" s="125"/>
      <c r="K10" s="125">
        <v>3.37</v>
      </c>
      <c r="L10" s="125">
        <v>0</v>
      </c>
      <c r="M10" s="125">
        <v>0</v>
      </c>
      <c r="N10" s="125">
        <v>9.0879999999999992</v>
      </c>
      <c r="O10" s="125">
        <v>15.9</v>
      </c>
      <c r="P10" s="125">
        <f t="shared" si="6"/>
        <v>0.118999999999998</v>
      </c>
      <c r="Q10" s="113">
        <f t="shared" ref="Q10:Q11" si="17">F10/O10*100</f>
        <v>100.74842767295596</v>
      </c>
      <c r="R10" s="125">
        <f t="shared" si="15"/>
        <v>13.333333333333334</v>
      </c>
      <c r="S10" s="125">
        <f t="shared" si="7"/>
        <v>2.6856666666666644</v>
      </c>
      <c r="T10" s="113">
        <f t="shared" si="8"/>
        <v>120.14249999999997</v>
      </c>
      <c r="U10" s="113">
        <f t="shared" si="11"/>
        <v>80.094999999999999</v>
      </c>
      <c r="V10" s="125">
        <v>15.962</v>
      </c>
      <c r="W10" s="79">
        <f t="shared" si="9"/>
        <v>5.6999999999998607E-2</v>
      </c>
      <c r="X10" s="139">
        <f t="shared" ref="X10:X11" si="18">F10/V10*100</f>
        <v>100.35709810800651</v>
      </c>
    </row>
    <row r="11" spans="1:24" s="54" customFormat="1" ht="58.5" x14ac:dyDescent="0.25">
      <c r="A11" s="53" t="s">
        <v>100</v>
      </c>
      <c r="B11" s="102" t="s">
        <v>92</v>
      </c>
      <c r="C11" s="47" t="s">
        <v>93</v>
      </c>
      <c r="D11" s="125">
        <v>86</v>
      </c>
      <c r="E11" s="125">
        <v>86</v>
      </c>
      <c r="F11" s="125">
        <f t="shared" si="10"/>
        <v>43.906000000000006</v>
      </c>
      <c r="G11" s="125">
        <v>0</v>
      </c>
      <c r="H11" s="125">
        <v>23.032</v>
      </c>
      <c r="I11" s="125">
        <v>0</v>
      </c>
      <c r="J11" s="125"/>
      <c r="K11" s="125">
        <v>2.0710000000000002</v>
      </c>
      <c r="L11" s="125">
        <v>0</v>
      </c>
      <c r="M11" s="125">
        <v>0</v>
      </c>
      <c r="N11" s="125">
        <v>18.803000000000001</v>
      </c>
      <c r="O11" s="125">
        <v>43.9</v>
      </c>
      <c r="P11" s="125">
        <f t="shared" si="6"/>
        <v>6.0000000000073328E-3</v>
      </c>
      <c r="Q11" s="113">
        <f t="shared" si="17"/>
        <v>100.01366742596814</v>
      </c>
      <c r="R11" s="125">
        <f t="shared" si="15"/>
        <v>57.333333333333336</v>
      </c>
      <c r="S11" s="125">
        <f t="shared" si="7"/>
        <v>-13.42733333333333</v>
      </c>
      <c r="T11" s="113">
        <f t="shared" si="8"/>
        <v>76.580232558139542</v>
      </c>
      <c r="U11" s="113">
        <f t="shared" si="11"/>
        <v>51.053488372093028</v>
      </c>
      <c r="V11" s="125">
        <v>48.914000000000001</v>
      </c>
      <c r="W11" s="79">
        <f t="shared" si="9"/>
        <v>-5.0079999999999956</v>
      </c>
      <c r="X11" s="139">
        <f t="shared" si="18"/>
        <v>89.761622439383416</v>
      </c>
    </row>
    <row r="12" spans="1:24" s="54" customFormat="1" ht="39" x14ac:dyDescent="0.25">
      <c r="A12" s="53" t="s">
        <v>101</v>
      </c>
      <c r="B12" s="102" t="s">
        <v>118</v>
      </c>
      <c r="C12" s="47" t="s">
        <v>96</v>
      </c>
      <c r="D12" s="125">
        <v>110</v>
      </c>
      <c r="E12" s="125">
        <v>110</v>
      </c>
      <c r="F12" s="125">
        <f t="shared" si="10"/>
        <v>98.658000000000015</v>
      </c>
      <c r="G12" s="125">
        <v>2.2400000000000002</v>
      </c>
      <c r="H12" s="125">
        <v>25.904</v>
      </c>
      <c r="I12" s="125">
        <v>3.3000000000000002E-2</v>
      </c>
      <c r="J12" s="125">
        <v>1.375</v>
      </c>
      <c r="K12" s="125">
        <v>29.065000000000001</v>
      </c>
      <c r="L12" s="125">
        <v>0.183</v>
      </c>
      <c r="M12" s="125">
        <v>1.728</v>
      </c>
      <c r="N12" s="125">
        <v>38.130000000000003</v>
      </c>
      <c r="O12" s="125">
        <v>98.5</v>
      </c>
      <c r="P12" s="125">
        <f t="shared" si="6"/>
        <v>0.15800000000001546</v>
      </c>
      <c r="Q12" s="113">
        <f>F12/O12*100</f>
        <v>100.16040609137058</v>
      </c>
      <c r="R12" s="125">
        <f t="shared" si="15"/>
        <v>73.333333333333329</v>
      </c>
      <c r="S12" s="125">
        <f t="shared" si="7"/>
        <v>25.324666666666687</v>
      </c>
      <c r="T12" s="113">
        <f t="shared" si="8"/>
        <v>134.53363636363639</v>
      </c>
      <c r="U12" s="113">
        <f t="shared" si="11"/>
        <v>89.689090909090922</v>
      </c>
      <c r="V12" s="125">
        <v>71.804000000000002</v>
      </c>
      <c r="W12" s="79">
        <f t="shared" si="9"/>
        <v>26.854000000000013</v>
      </c>
      <c r="X12" s="139">
        <f t="shared" ref="X12:X20" si="19">F12/V12*100</f>
        <v>137.39903069466882</v>
      </c>
    </row>
    <row r="13" spans="1:24" s="54" customFormat="1" ht="39" x14ac:dyDescent="0.25">
      <c r="A13" s="53" t="s">
        <v>122</v>
      </c>
      <c r="B13" s="102" t="s">
        <v>117</v>
      </c>
      <c r="C13" s="47" t="s">
        <v>116</v>
      </c>
      <c r="D13" s="125">
        <v>0.8</v>
      </c>
      <c r="E13" s="125">
        <v>150.6</v>
      </c>
      <c r="F13" s="125">
        <f t="shared" si="10"/>
        <v>150.68700000000001</v>
      </c>
      <c r="G13" s="125">
        <v>150.68700000000001</v>
      </c>
      <c r="H13" s="125"/>
      <c r="I13" s="125">
        <v>0</v>
      </c>
      <c r="J13" s="125"/>
      <c r="K13" s="125"/>
      <c r="L13" s="125">
        <v>0</v>
      </c>
      <c r="M13" s="125">
        <v>0</v>
      </c>
      <c r="N13" s="125">
        <v>0</v>
      </c>
      <c r="O13" s="125">
        <v>150.6</v>
      </c>
      <c r="P13" s="125">
        <f t="shared" si="6"/>
        <v>8.7000000000017508E-2</v>
      </c>
      <c r="Q13" s="113">
        <f>F13/O13*100</f>
        <v>100.05776892430281</v>
      </c>
      <c r="R13" s="125">
        <f t="shared" si="15"/>
        <v>100.39999999999999</v>
      </c>
      <c r="S13" s="125">
        <f t="shared" si="7"/>
        <v>50.28700000000002</v>
      </c>
      <c r="T13" s="113">
        <f t="shared" si="8"/>
        <v>150.0866533864542</v>
      </c>
      <c r="U13" s="113">
        <f t="shared" si="11"/>
        <v>100.05776892430281</v>
      </c>
      <c r="V13" s="125">
        <v>0.56800000000000006</v>
      </c>
      <c r="W13" s="79">
        <f t="shared" si="9"/>
        <v>150.119</v>
      </c>
      <c r="X13" s="139">
        <f t="shared" si="19"/>
        <v>26529.4014084507</v>
      </c>
    </row>
    <row r="14" spans="1:24" s="124" customFormat="1" ht="23.25" x14ac:dyDescent="0.25">
      <c r="A14" s="122">
        <v>4</v>
      </c>
      <c r="B14" s="70" t="s">
        <v>83</v>
      </c>
      <c r="C14" s="66" t="s">
        <v>82</v>
      </c>
      <c r="D14" s="136">
        <f>D15+D18</f>
        <v>583000</v>
      </c>
      <c r="E14" s="136">
        <f>E15+E18</f>
        <v>606850</v>
      </c>
      <c r="F14" s="136">
        <f t="shared" si="10"/>
        <v>419353.81200000003</v>
      </c>
      <c r="G14" s="136">
        <f t="shared" ref="G14:O14" si="20">G15+G18</f>
        <v>49167.966</v>
      </c>
      <c r="H14" s="136">
        <f t="shared" ref="H14:M14" si="21">H15+H18</f>
        <v>41182.059000000001</v>
      </c>
      <c r="I14" s="136">
        <f t="shared" si="21"/>
        <v>46596.260999999999</v>
      </c>
      <c r="J14" s="136">
        <f t="shared" si="21"/>
        <v>53360.893000000004</v>
      </c>
      <c r="K14" s="136">
        <f t="shared" si="21"/>
        <v>50516.673999999999</v>
      </c>
      <c r="L14" s="136">
        <f t="shared" si="21"/>
        <v>51334.233999999997</v>
      </c>
      <c r="M14" s="136">
        <f t="shared" si="21"/>
        <v>70027.027000000002</v>
      </c>
      <c r="N14" s="136">
        <f t="shared" si="20"/>
        <v>57168.698000000004</v>
      </c>
      <c r="O14" s="136">
        <f t="shared" si="20"/>
        <v>411215</v>
      </c>
      <c r="P14" s="136">
        <f t="shared" si="6"/>
        <v>8138.8120000000345</v>
      </c>
      <c r="Q14" s="141">
        <f t="shared" ref="Q14:Q20" si="22">F14/O14*100</f>
        <v>101.97921087508968</v>
      </c>
      <c r="R14" s="136">
        <f t="shared" si="15"/>
        <v>404566.66666666669</v>
      </c>
      <c r="S14" s="136">
        <f t="shared" si="7"/>
        <v>14787.145333333348</v>
      </c>
      <c r="T14" s="141">
        <f t="shared" si="8"/>
        <v>103.65505775727115</v>
      </c>
      <c r="U14" s="141">
        <f t="shared" si="11"/>
        <v>69.103371838180777</v>
      </c>
      <c r="V14" s="136">
        <f t="shared" ref="V14" si="23">V15+V18</f>
        <v>311645.158</v>
      </c>
      <c r="W14" s="137">
        <f t="shared" si="9"/>
        <v>107708.65400000004</v>
      </c>
      <c r="X14" s="138">
        <f t="shared" si="19"/>
        <v>134.56131155421323</v>
      </c>
    </row>
    <row r="15" spans="1:24" s="54" customFormat="1" ht="39" x14ac:dyDescent="0.25">
      <c r="A15" s="53" t="s">
        <v>112</v>
      </c>
      <c r="B15" s="102" t="s">
        <v>145</v>
      </c>
      <c r="C15" s="150" t="s">
        <v>150</v>
      </c>
      <c r="D15" s="125">
        <f>SUM(D16:D17)</f>
        <v>215000</v>
      </c>
      <c r="E15" s="125">
        <f>SUM(E16:E17)</f>
        <v>225960</v>
      </c>
      <c r="F15" s="125">
        <f t="shared" si="10"/>
        <v>172646.00499999998</v>
      </c>
      <c r="G15" s="125">
        <f t="shared" ref="G15:O15" si="24">SUM(G16:G17)</f>
        <v>17009.099999999999</v>
      </c>
      <c r="H15" s="125">
        <f t="shared" ref="H15:M15" si="25">SUM(H16:H17)</f>
        <v>16242.039999999999</v>
      </c>
      <c r="I15" s="125">
        <f t="shared" si="25"/>
        <v>20731.637999999999</v>
      </c>
      <c r="J15" s="125">
        <f t="shared" si="25"/>
        <v>20811.266000000003</v>
      </c>
      <c r="K15" s="125">
        <f t="shared" si="25"/>
        <v>22308.093000000001</v>
      </c>
      <c r="L15" s="125">
        <f t="shared" si="25"/>
        <v>22007.01</v>
      </c>
      <c r="M15" s="125">
        <f t="shared" si="25"/>
        <v>27239.464</v>
      </c>
      <c r="N15" s="125">
        <f t="shared" si="24"/>
        <v>26297.394</v>
      </c>
      <c r="O15" s="125">
        <f t="shared" si="24"/>
        <v>168940</v>
      </c>
      <c r="P15" s="125">
        <f t="shared" si="6"/>
        <v>3706.0049999999756</v>
      </c>
      <c r="Q15" s="113">
        <f t="shared" si="22"/>
        <v>102.19368118858765</v>
      </c>
      <c r="R15" s="125">
        <f t="shared" si="15"/>
        <v>150640</v>
      </c>
      <c r="S15" s="125">
        <f t="shared" si="7"/>
        <v>22006.004999999976</v>
      </c>
      <c r="T15" s="113">
        <f t="shared" si="8"/>
        <v>114.6083410780669</v>
      </c>
      <c r="U15" s="113">
        <f t="shared" si="11"/>
        <v>76.405560718711257</v>
      </c>
      <c r="V15" s="125">
        <f t="shared" ref="V15" si="26">SUM(V16:V17)</f>
        <v>112776.20600000001</v>
      </c>
      <c r="W15" s="79">
        <f t="shared" si="9"/>
        <v>59869.79899999997</v>
      </c>
      <c r="X15" s="139">
        <f t="shared" si="19"/>
        <v>153.08726115507022</v>
      </c>
    </row>
    <row r="16" spans="1:24" s="54" customFormat="1" ht="39" x14ac:dyDescent="0.25">
      <c r="A16" s="53" t="s">
        <v>141</v>
      </c>
      <c r="B16" s="102" t="s">
        <v>86</v>
      </c>
      <c r="C16" s="150"/>
      <c r="D16" s="125">
        <v>30000</v>
      </c>
      <c r="E16" s="125">
        <v>30300</v>
      </c>
      <c r="F16" s="125">
        <f t="shared" si="10"/>
        <v>23390.575000000004</v>
      </c>
      <c r="G16" s="125">
        <v>3212.1089999999999</v>
      </c>
      <c r="H16" s="125">
        <v>3324.5239999999999</v>
      </c>
      <c r="I16" s="125">
        <v>3129.2579999999998</v>
      </c>
      <c r="J16" s="125">
        <v>2946.92</v>
      </c>
      <c r="K16" s="125">
        <v>3637.913</v>
      </c>
      <c r="L16" s="125">
        <v>3348.39</v>
      </c>
      <c r="M16" s="125">
        <v>2741.4169999999999</v>
      </c>
      <c r="N16" s="125">
        <v>1050.0440000000001</v>
      </c>
      <c r="O16" s="125">
        <v>22750</v>
      </c>
      <c r="P16" s="125">
        <f t="shared" si="6"/>
        <v>640.57500000000437</v>
      </c>
      <c r="Q16" s="113">
        <f t="shared" si="22"/>
        <v>102.81571428571429</v>
      </c>
      <c r="R16" s="125">
        <f t="shared" si="15"/>
        <v>20200</v>
      </c>
      <c r="S16" s="125">
        <f t="shared" si="7"/>
        <v>3190.5750000000044</v>
      </c>
      <c r="T16" s="113">
        <f t="shared" si="8"/>
        <v>115.79492574257428</v>
      </c>
      <c r="U16" s="113">
        <f t="shared" si="11"/>
        <v>77.19661716171619</v>
      </c>
      <c r="V16" s="125">
        <v>16445.546999999999</v>
      </c>
      <c r="W16" s="79">
        <f t="shared" si="9"/>
        <v>6945.0280000000057</v>
      </c>
      <c r="X16" s="139">
        <f t="shared" si="19"/>
        <v>142.23044694104738</v>
      </c>
    </row>
    <row r="17" spans="1:24" s="54" customFormat="1" ht="39" x14ac:dyDescent="0.25">
      <c r="A17" s="53" t="s">
        <v>142</v>
      </c>
      <c r="B17" s="102" t="s">
        <v>87</v>
      </c>
      <c r="C17" s="150"/>
      <c r="D17" s="125">
        <v>185000</v>
      </c>
      <c r="E17" s="125">
        <v>195660</v>
      </c>
      <c r="F17" s="125">
        <f t="shared" si="10"/>
        <v>149255.43</v>
      </c>
      <c r="G17" s="125">
        <v>13796.991</v>
      </c>
      <c r="H17" s="125">
        <v>12917.516</v>
      </c>
      <c r="I17" s="125">
        <v>17602.38</v>
      </c>
      <c r="J17" s="125">
        <v>17864.346000000001</v>
      </c>
      <c r="K17" s="125">
        <v>18670.18</v>
      </c>
      <c r="L17" s="125">
        <v>18658.62</v>
      </c>
      <c r="M17" s="125">
        <v>24498.046999999999</v>
      </c>
      <c r="N17" s="125">
        <v>25247.35</v>
      </c>
      <c r="O17" s="125">
        <v>146190</v>
      </c>
      <c r="P17" s="125">
        <f t="shared" si="6"/>
        <v>3065.429999999993</v>
      </c>
      <c r="Q17" s="113">
        <f t="shared" si="22"/>
        <v>102.09688077159859</v>
      </c>
      <c r="R17" s="125">
        <f t="shared" si="15"/>
        <v>130440</v>
      </c>
      <c r="S17" s="125">
        <f t="shared" si="7"/>
        <v>18815.429999999993</v>
      </c>
      <c r="T17" s="113">
        <f t="shared" si="8"/>
        <v>114.42458601655933</v>
      </c>
      <c r="U17" s="113">
        <f t="shared" si="11"/>
        <v>76.283057344372878</v>
      </c>
      <c r="V17" s="125">
        <v>96330.659</v>
      </c>
      <c r="W17" s="79">
        <f t="shared" si="9"/>
        <v>52924.770999999993</v>
      </c>
      <c r="X17" s="139">
        <f t="shared" si="19"/>
        <v>154.94073387372964</v>
      </c>
    </row>
    <row r="18" spans="1:24" s="54" customFormat="1" ht="39" x14ac:dyDescent="0.25">
      <c r="A18" s="53" t="s">
        <v>113</v>
      </c>
      <c r="B18" s="102" t="s">
        <v>88</v>
      </c>
      <c r="C18" s="47" t="s">
        <v>56</v>
      </c>
      <c r="D18" s="125">
        <f t="shared" ref="D18" si="27">SUM(D19:D20)</f>
        <v>368000</v>
      </c>
      <c r="E18" s="125">
        <f t="shared" ref="E18" si="28">SUM(E19:E20)</f>
        <v>380890</v>
      </c>
      <c r="F18" s="125">
        <f t="shared" si="10"/>
        <v>246707.807</v>
      </c>
      <c r="G18" s="125">
        <f t="shared" ref="G18:O18" si="29">SUM(G19:G20)</f>
        <v>32158.866000000002</v>
      </c>
      <c r="H18" s="125">
        <f t="shared" ref="H18:M18" si="30">SUM(H19:H20)</f>
        <v>24940.019</v>
      </c>
      <c r="I18" s="125">
        <f t="shared" si="30"/>
        <v>25864.623</v>
      </c>
      <c r="J18" s="125">
        <f t="shared" si="30"/>
        <v>32549.627</v>
      </c>
      <c r="K18" s="125">
        <f t="shared" si="30"/>
        <v>28208.580999999998</v>
      </c>
      <c r="L18" s="125">
        <f t="shared" si="30"/>
        <v>29327.224000000002</v>
      </c>
      <c r="M18" s="125">
        <f t="shared" si="30"/>
        <v>42787.562999999995</v>
      </c>
      <c r="N18" s="125">
        <f t="shared" si="29"/>
        <v>30871.304</v>
      </c>
      <c r="O18" s="125">
        <f t="shared" si="29"/>
        <v>242275</v>
      </c>
      <c r="P18" s="125">
        <f t="shared" si="6"/>
        <v>4432.8070000000007</v>
      </c>
      <c r="Q18" s="113">
        <f t="shared" si="22"/>
        <v>101.82965927148902</v>
      </c>
      <c r="R18" s="125">
        <f t="shared" si="15"/>
        <v>253926.66666666666</v>
      </c>
      <c r="S18" s="125">
        <f t="shared" si="7"/>
        <v>-7218.8596666666563</v>
      </c>
      <c r="T18" s="113">
        <f t="shared" si="8"/>
        <v>97.157108482764059</v>
      </c>
      <c r="U18" s="113">
        <f t="shared" si="11"/>
        <v>64.771405655176039</v>
      </c>
      <c r="V18" s="125">
        <f t="shared" ref="V18" si="31">SUM(V19:V20)</f>
        <v>198868.95199999999</v>
      </c>
      <c r="W18" s="79">
        <f t="shared" si="9"/>
        <v>47838.85500000001</v>
      </c>
      <c r="X18" s="139">
        <f t="shared" si="19"/>
        <v>124.05546693885128</v>
      </c>
    </row>
    <row r="19" spans="1:24" s="54" customFormat="1" ht="97.5" x14ac:dyDescent="0.25">
      <c r="A19" s="53" t="s">
        <v>143</v>
      </c>
      <c r="B19" s="102" t="s">
        <v>127</v>
      </c>
      <c r="C19" s="47">
        <v>14040100</v>
      </c>
      <c r="D19" s="125">
        <v>225000</v>
      </c>
      <c r="E19" s="125">
        <v>235000</v>
      </c>
      <c r="F19" s="125">
        <f t="shared" si="10"/>
        <v>151222.02400000003</v>
      </c>
      <c r="G19" s="125">
        <v>18500.769</v>
      </c>
      <c r="H19" s="125">
        <v>14981.395</v>
      </c>
      <c r="I19" s="125">
        <v>16554.937000000002</v>
      </c>
      <c r="J19" s="125">
        <v>21625.602999999999</v>
      </c>
      <c r="K19" s="125">
        <v>16766.670999999998</v>
      </c>
      <c r="L19" s="125">
        <v>16336.656000000001</v>
      </c>
      <c r="M19" s="125">
        <v>29761.833999999999</v>
      </c>
      <c r="N19" s="125">
        <v>16694.159</v>
      </c>
      <c r="O19" s="125">
        <v>150900</v>
      </c>
      <c r="P19" s="125">
        <f t="shared" si="6"/>
        <v>322.02400000003399</v>
      </c>
      <c r="Q19" s="113">
        <f t="shared" si="22"/>
        <v>100.21340225314781</v>
      </c>
      <c r="R19" s="125">
        <f t="shared" si="15"/>
        <v>156666.66666666666</v>
      </c>
      <c r="S19" s="125">
        <f t="shared" si="7"/>
        <v>-5444.642666666623</v>
      </c>
      <c r="T19" s="113">
        <f t="shared" si="8"/>
        <v>96.524696170212792</v>
      </c>
      <c r="U19" s="113">
        <f t="shared" si="11"/>
        <v>64.349797446808523</v>
      </c>
      <c r="V19" s="125">
        <v>115991.171</v>
      </c>
      <c r="W19" s="79">
        <f t="shared" si="9"/>
        <v>35230.853000000032</v>
      </c>
      <c r="X19" s="139">
        <f t="shared" si="19"/>
        <v>130.37373680795071</v>
      </c>
    </row>
    <row r="20" spans="1:24" s="54" customFormat="1" ht="68.25" customHeight="1" x14ac:dyDescent="0.25">
      <c r="A20" s="53" t="s">
        <v>144</v>
      </c>
      <c r="B20" s="102" t="s">
        <v>128</v>
      </c>
      <c r="C20" s="47">
        <v>14040200</v>
      </c>
      <c r="D20" s="125">
        <v>143000</v>
      </c>
      <c r="E20" s="125">
        <v>145890</v>
      </c>
      <c r="F20" s="125">
        <f t="shared" si="10"/>
        <v>95485.78300000001</v>
      </c>
      <c r="G20" s="125">
        <v>13658.097</v>
      </c>
      <c r="H20" s="125">
        <v>9958.6239999999998</v>
      </c>
      <c r="I20" s="125">
        <v>9309.6859999999997</v>
      </c>
      <c r="J20" s="125">
        <v>10924.023999999999</v>
      </c>
      <c r="K20" s="125">
        <v>11441.91</v>
      </c>
      <c r="L20" s="125">
        <v>12990.567999999999</v>
      </c>
      <c r="M20" s="125">
        <v>13025.728999999999</v>
      </c>
      <c r="N20" s="125">
        <v>14177.145</v>
      </c>
      <c r="O20" s="125">
        <v>91375</v>
      </c>
      <c r="P20" s="125">
        <f t="shared" si="6"/>
        <v>4110.7830000000104</v>
      </c>
      <c r="Q20" s="113">
        <f t="shared" si="22"/>
        <v>104.49880492476062</v>
      </c>
      <c r="R20" s="125">
        <f t="shared" si="15"/>
        <v>97260</v>
      </c>
      <c r="S20" s="125">
        <f t="shared" si="7"/>
        <v>-1774.2169999999896</v>
      </c>
      <c r="T20" s="113">
        <f t="shared" si="8"/>
        <v>98.175799917746247</v>
      </c>
      <c r="U20" s="113">
        <f t="shared" si="11"/>
        <v>65.450533278497502</v>
      </c>
      <c r="V20" s="125">
        <v>82877.781000000003</v>
      </c>
      <c r="W20" s="79">
        <f t="shared" si="9"/>
        <v>12608.002000000008</v>
      </c>
      <c r="X20" s="139">
        <f t="shared" si="19"/>
        <v>115.21276492670576</v>
      </c>
    </row>
    <row r="21" spans="1:24" s="71" customFormat="1" ht="23.25" x14ac:dyDescent="0.25">
      <c r="A21" s="122">
        <v>5</v>
      </c>
      <c r="B21" s="55" t="s">
        <v>129</v>
      </c>
      <c r="C21" s="123" t="s">
        <v>130</v>
      </c>
      <c r="D21" s="136">
        <v>0</v>
      </c>
      <c r="E21" s="136">
        <v>0</v>
      </c>
      <c r="F21" s="136">
        <f t="shared" si="10"/>
        <v>0</v>
      </c>
      <c r="G21" s="136">
        <v>0</v>
      </c>
      <c r="H21" s="136"/>
      <c r="I21" s="136"/>
      <c r="J21" s="136"/>
      <c r="K21" s="136"/>
      <c r="L21" s="136"/>
      <c r="M21" s="136"/>
      <c r="N21" s="136"/>
      <c r="O21" s="136"/>
      <c r="P21" s="136">
        <f t="shared" si="6"/>
        <v>0</v>
      </c>
      <c r="Q21" s="141"/>
      <c r="R21" s="136">
        <f t="shared" si="15"/>
        <v>0</v>
      </c>
      <c r="S21" s="136">
        <f t="shared" si="7"/>
        <v>0</v>
      </c>
      <c r="T21" s="141"/>
      <c r="U21" s="141"/>
      <c r="V21" s="136">
        <v>1.867</v>
      </c>
      <c r="W21" s="137">
        <f t="shared" si="9"/>
        <v>-1.867</v>
      </c>
      <c r="X21" s="138"/>
    </row>
    <row r="22" spans="1:24" s="71" customFormat="1" ht="39" x14ac:dyDescent="0.25">
      <c r="A22" s="122">
        <v>6</v>
      </c>
      <c r="B22" s="55" t="s">
        <v>126</v>
      </c>
      <c r="C22" s="123" t="s">
        <v>38</v>
      </c>
      <c r="D22" s="136">
        <f>D23+D24+D25+D27+D26</f>
        <v>1888615</v>
      </c>
      <c r="E22" s="136">
        <f>E23+E24+E25+E27+E26</f>
        <v>1917386.1310000001</v>
      </c>
      <c r="F22" s="136">
        <f t="shared" si="10"/>
        <v>1253184.9030000002</v>
      </c>
      <c r="G22" s="136">
        <f t="shared" ref="G22:O22" si="32">G23+G24+G25+G27+G26</f>
        <v>184303.701</v>
      </c>
      <c r="H22" s="136">
        <f t="shared" ref="H22:M22" si="33">H23+H24+H25+H27+H26</f>
        <v>182656.99299999999</v>
      </c>
      <c r="I22" s="136">
        <f t="shared" si="33"/>
        <v>89747.447</v>
      </c>
      <c r="J22" s="136">
        <f t="shared" si="33"/>
        <v>180412.07799999998</v>
      </c>
      <c r="K22" s="136">
        <f t="shared" si="33"/>
        <v>156886.68700000001</v>
      </c>
      <c r="L22" s="136">
        <f t="shared" si="33"/>
        <v>92139.459000000003</v>
      </c>
      <c r="M22" s="136">
        <f t="shared" si="33"/>
        <v>200496.98199999999</v>
      </c>
      <c r="N22" s="136">
        <f t="shared" si="32"/>
        <v>166541.55600000001</v>
      </c>
      <c r="O22" s="136">
        <f t="shared" si="32"/>
        <v>1220732.5</v>
      </c>
      <c r="P22" s="136">
        <f t="shared" si="6"/>
        <v>32452.403000000166</v>
      </c>
      <c r="Q22" s="141">
        <f t="shared" ref="Q22:Q31" si="34">F22/O22*100</f>
        <v>102.65843688113489</v>
      </c>
      <c r="R22" s="136">
        <f t="shared" si="15"/>
        <v>1278257.4206666667</v>
      </c>
      <c r="S22" s="136">
        <f t="shared" si="7"/>
        <v>-25072.517666666536</v>
      </c>
      <c r="T22" s="141">
        <f t="shared" ref="T22:T54" si="35">F22/R22*100</f>
        <v>98.038539244028783</v>
      </c>
      <c r="U22" s="141">
        <f t="shared" ref="U22:U57" si="36">F22/E22*100</f>
        <v>65.359026162685865</v>
      </c>
      <c r="V22" s="136">
        <f t="shared" ref="V22" si="37">V23+V24+V25+V27+V26</f>
        <v>1145912.3529999999</v>
      </c>
      <c r="W22" s="137">
        <f t="shared" si="9"/>
        <v>107272.55000000028</v>
      </c>
      <c r="X22" s="138">
        <f t="shared" ref="X22:X31" si="38">F22/V22*100</f>
        <v>109.36132241869639</v>
      </c>
    </row>
    <row r="23" spans="1:24" s="73" customFormat="1" ht="38.25" customHeight="1" x14ac:dyDescent="0.25">
      <c r="A23" s="72" t="s">
        <v>174</v>
      </c>
      <c r="B23" s="103" t="s">
        <v>57</v>
      </c>
      <c r="C23" s="151" t="s">
        <v>44</v>
      </c>
      <c r="D23" s="125">
        <v>233215</v>
      </c>
      <c r="E23" s="125">
        <v>234835</v>
      </c>
      <c r="F23" s="125">
        <f t="shared" si="10"/>
        <v>167748.52100000001</v>
      </c>
      <c r="G23" s="125">
        <v>27569.440999999999</v>
      </c>
      <c r="H23" s="125">
        <v>14917.153</v>
      </c>
      <c r="I23" s="125">
        <v>14356.431</v>
      </c>
      <c r="J23" s="125">
        <v>31703.589</v>
      </c>
      <c r="K23" s="125">
        <v>11728.706</v>
      </c>
      <c r="L23" s="125">
        <v>14789.815000000001</v>
      </c>
      <c r="M23" s="125">
        <v>36205.847999999998</v>
      </c>
      <c r="N23" s="125">
        <v>16477.538</v>
      </c>
      <c r="O23" s="125">
        <v>166235</v>
      </c>
      <c r="P23" s="125">
        <f t="shared" si="6"/>
        <v>1513.5210000000079</v>
      </c>
      <c r="Q23" s="113">
        <f t="shared" si="34"/>
        <v>100.91047071916263</v>
      </c>
      <c r="R23" s="125">
        <f t="shared" si="15"/>
        <v>156556.66666666666</v>
      </c>
      <c r="S23" s="125">
        <f t="shared" si="7"/>
        <v>11191.854333333351</v>
      </c>
      <c r="T23" s="113">
        <f t="shared" si="35"/>
        <v>107.14875614793367</v>
      </c>
      <c r="U23" s="113">
        <f t="shared" si="36"/>
        <v>71.432504098622445</v>
      </c>
      <c r="V23" s="125">
        <v>144490.872</v>
      </c>
      <c r="W23" s="79">
        <f t="shared" si="9"/>
        <v>23257.649000000005</v>
      </c>
      <c r="X23" s="139">
        <f t="shared" si="38"/>
        <v>116.09627561801967</v>
      </c>
    </row>
    <row r="24" spans="1:24" s="73" customFormat="1" ht="38.25" customHeight="1" x14ac:dyDescent="0.25">
      <c r="A24" s="53" t="s">
        <v>175</v>
      </c>
      <c r="B24" s="103" t="s">
        <v>7</v>
      </c>
      <c r="C24" s="151"/>
      <c r="D24" s="125">
        <v>361000</v>
      </c>
      <c r="E24" s="125">
        <v>382600.13099999999</v>
      </c>
      <c r="F24" s="125">
        <f t="shared" si="10"/>
        <v>278497.728</v>
      </c>
      <c r="G24" s="125">
        <v>29969.288</v>
      </c>
      <c r="H24" s="125">
        <v>39976.182000000001</v>
      </c>
      <c r="I24" s="125">
        <v>33428.83</v>
      </c>
      <c r="J24" s="125">
        <v>33408.794999999998</v>
      </c>
      <c r="K24" s="125">
        <v>34109.881000000001</v>
      </c>
      <c r="L24" s="125">
        <v>34771.050000000003</v>
      </c>
      <c r="M24" s="125">
        <v>36733.017</v>
      </c>
      <c r="N24" s="125">
        <v>36100.684999999998</v>
      </c>
      <c r="O24" s="125">
        <v>252875</v>
      </c>
      <c r="P24" s="125">
        <f t="shared" si="6"/>
        <v>25622.728000000003</v>
      </c>
      <c r="Q24" s="113">
        <f t="shared" si="34"/>
        <v>110.13256668314384</v>
      </c>
      <c r="R24" s="125">
        <f t="shared" si="15"/>
        <v>255066.75399999999</v>
      </c>
      <c r="S24" s="125">
        <f t="shared" si="7"/>
        <v>23430.974000000017</v>
      </c>
      <c r="T24" s="113">
        <f t="shared" si="35"/>
        <v>109.18621248459533</v>
      </c>
      <c r="U24" s="113">
        <f t="shared" si="36"/>
        <v>72.790808323063544</v>
      </c>
      <c r="V24" s="125">
        <v>217983.57699999999</v>
      </c>
      <c r="W24" s="79">
        <f t="shared" si="9"/>
        <v>60514.151000000013</v>
      </c>
      <c r="X24" s="139">
        <f t="shared" si="38"/>
        <v>127.76087622417538</v>
      </c>
    </row>
    <row r="25" spans="1:24" s="73" customFormat="1" ht="38.25" customHeight="1" x14ac:dyDescent="0.25">
      <c r="A25" s="53" t="s">
        <v>176</v>
      </c>
      <c r="B25" s="103" t="s">
        <v>58</v>
      </c>
      <c r="C25" s="151"/>
      <c r="D25" s="125">
        <v>2000</v>
      </c>
      <c r="E25" s="125">
        <v>2581</v>
      </c>
      <c r="F25" s="125">
        <f t="shared" si="10"/>
        <v>2234.7159999999999</v>
      </c>
      <c r="G25" s="125">
        <v>373.87099999999998</v>
      </c>
      <c r="H25" s="125">
        <v>416.55599999999998</v>
      </c>
      <c r="I25" s="125">
        <v>216.11500000000001</v>
      </c>
      <c r="J25" s="125">
        <v>309.35399999999998</v>
      </c>
      <c r="K25" s="125">
        <v>130.38</v>
      </c>
      <c r="L25" s="125">
        <v>76.2</v>
      </c>
      <c r="M25" s="125">
        <v>486.26600000000002</v>
      </c>
      <c r="N25" s="125">
        <v>225.97399999999999</v>
      </c>
      <c r="O25" s="125">
        <v>2013</v>
      </c>
      <c r="P25" s="125">
        <f t="shared" si="6"/>
        <v>221.71599999999989</v>
      </c>
      <c r="Q25" s="113">
        <f t="shared" si="34"/>
        <v>111.01420765027321</v>
      </c>
      <c r="R25" s="125">
        <f t="shared" si="15"/>
        <v>1720.6666666666667</v>
      </c>
      <c r="S25" s="125">
        <f t="shared" si="7"/>
        <v>514.04933333333315</v>
      </c>
      <c r="T25" s="113">
        <f t="shared" si="35"/>
        <v>129.87500968616814</v>
      </c>
      <c r="U25" s="113">
        <f t="shared" si="36"/>
        <v>86.583339790778766</v>
      </c>
      <c r="V25" s="125">
        <v>2263.2719999999995</v>
      </c>
      <c r="W25" s="79">
        <f t="shared" si="9"/>
        <v>-28.555999999999585</v>
      </c>
      <c r="X25" s="139">
        <f t="shared" si="38"/>
        <v>98.738286869629476</v>
      </c>
    </row>
    <row r="26" spans="1:24" s="75" customFormat="1" ht="38.25" customHeight="1" x14ac:dyDescent="0.25">
      <c r="A26" s="53" t="s">
        <v>177</v>
      </c>
      <c r="B26" s="103" t="s">
        <v>40</v>
      </c>
      <c r="C26" s="74" t="s">
        <v>39</v>
      </c>
      <c r="D26" s="125">
        <v>3500</v>
      </c>
      <c r="E26" s="125">
        <v>3500</v>
      </c>
      <c r="F26" s="125">
        <f t="shared" si="10"/>
        <v>2407.1719999999996</v>
      </c>
      <c r="G26" s="125">
        <v>336.39499999999998</v>
      </c>
      <c r="H26" s="125">
        <v>254.98599999999999</v>
      </c>
      <c r="I26" s="125">
        <v>185.584</v>
      </c>
      <c r="J26" s="125">
        <v>297.64800000000002</v>
      </c>
      <c r="K26" s="125">
        <v>375.14600000000002</v>
      </c>
      <c r="L26" s="125">
        <v>159.42599999999999</v>
      </c>
      <c r="M26" s="125">
        <v>346.48200000000003</v>
      </c>
      <c r="N26" s="125">
        <v>451.505</v>
      </c>
      <c r="O26" s="125">
        <v>2401</v>
      </c>
      <c r="P26" s="125">
        <f t="shared" si="6"/>
        <v>6.1719999999995707</v>
      </c>
      <c r="Q26" s="113">
        <f t="shared" si="34"/>
        <v>100.25705955851727</v>
      </c>
      <c r="R26" s="125">
        <f t="shared" si="15"/>
        <v>2333.3333333333335</v>
      </c>
      <c r="S26" s="125">
        <f t="shared" si="7"/>
        <v>73.838666666666086</v>
      </c>
      <c r="T26" s="113">
        <f t="shared" si="35"/>
        <v>103.16451428571428</v>
      </c>
      <c r="U26" s="113">
        <f t="shared" si="36"/>
        <v>68.776342857142851</v>
      </c>
      <c r="V26" s="125">
        <v>2099.346</v>
      </c>
      <c r="W26" s="125">
        <f t="shared" si="9"/>
        <v>307.82599999999957</v>
      </c>
      <c r="X26" s="139">
        <f t="shared" si="38"/>
        <v>114.66294741314672</v>
      </c>
    </row>
    <row r="27" spans="1:24" s="73" customFormat="1" ht="38.25" customHeight="1" x14ac:dyDescent="0.25">
      <c r="A27" s="53" t="s">
        <v>178</v>
      </c>
      <c r="B27" s="103" t="s">
        <v>33</v>
      </c>
      <c r="C27" s="146" t="s">
        <v>34</v>
      </c>
      <c r="D27" s="125">
        <v>1288900</v>
      </c>
      <c r="E27" s="125">
        <v>1293870</v>
      </c>
      <c r="F27" s="125">
        <f t="shared" si="10"/>
        <v>802296.76600000006</v>
      </c>
      <c r="G27" s="125">
        <v>126054.70600000001</v>
      </c>
      <c r="H27" s="125">
        <v>127092.11599999999</v>
      </c>
      <c r="I27" s="125">
        <v>41560.487000000001</v>
      </c>
      <c r="J27" s="125">
        <v>114692.692</v>
      </c>
      <c r="K27" s="125">
        <v>110542.57399999999</v>
      </c>
      <c r="L27" s="125">
        <v>42342.968000000001</v>
      </c>
      <c r="M27" s="125">
        <v>126725.36900000001</v>
      </c>
      <c r="N27" s="125">
        <v>113285.85400000001</v>
      </c>
      <c r="O27" s="125">
        <v>797208.5</v>
      </c>
      <c r="P27" s="125">
        <f t="shared" si="6"/>
        <v>5088.2660000000615</v>
      </c>
      <c r="Q27" s="113">
        <f t="shared" si="34"/>
        <v>100.63826037981283</v>
      </c>
      <c r="R27" s="125">
        <f t="shared" si="15"/>
        <v>862580</v>
      </c>
      <c r="S27" s="125">
        <f t="shared" si="7"/>
        <v>-60283.233999999939</v>
      </c>
      <c r="T27" s="113">
        <f t="shared" si="35"/>
        <v>93.011287764613144</v>
      </c>
      <c r="U27" s="113">
        <f t="shared" si="36"/>
        <v>62.007525176408762</v>
      </c>
      <c r="V27" s="125">
        <v>779075.28599999996</v>
      </c>
      <c r="W27" s="79">
        <f t="shared" si="9"/>
        <v>23221.480000000098</v>
      </c>
      <c r="X27" s="139">
        <f t="shared" si="38"/>
        <v>102.98064646861359</v>
      </c>
    </row>
    <row r="28" spans="1:24" s="124" customFormat="1" ht="39" x14ac:dyDescent="0.25">
      <c r="A28" s="122">
        <v>7</v>
      </c>
      <c r="B28" s="55" t="s">
        <v>46</v>
      </c>
      <c r="C28" s="123" t="s">
        <v>17</v>
      </c>
      <c r="D28" s="136">
        <v>1832.3</v>
      </c>
      <c r="E28" s="136">
        <v>1832.3</v>
      </c>
      <c r="F28" s="136">
        <f t="shared" si="10"/>
        <v>4042.9879999999998</v>
      </c>
      <c r="G28" s="136">
        <v>8.94</v>
      </c>
      <c r="H28" s="136">
        <v>18.591000000000001</v>
      </c>
      <c r="I28" s="136">
        <v>563.00199999999995</v>
      </c>
      <c r="J28" s="136">
        <v>6.3819999999999997</v>
      </c>
      <c r="K28" s="136">
        <v>351.83600000000001</v>
      </c>
      <c r="L28" s="136">
        <v>0</v>
      </c>
      <c r="M28" s="136">
        <v>43.345999999999997</v>
      </c>
      <c r="N28" s="136">
        <v>3050.8910000000001</v>
      </c>
      <c r="O28" s="136">
        <v>1832.3</v>
      </c>
      <c r="P28" s="136">
        <f t="shared" si="6"/>
        <v>2210.6880000000001</v>
      </c>
      <c r="Q28" s="141">
        <f t="shared" si="34"/>
        <v>220.65098510069311</v>
      </c>
      <c r="R28" s="136">
        <f t="shared" si="15"/>
        <v>1221.5333333333333</v>
      </c>
      <c r="S28" s="136">
        <f t="shared" si="7"/>
        <v>2821.4546666666665</v>
      </c>
      <c r="T28" s="141">
        <f t="shared" si="35"/>
        <v>330.97647765103966</v>
      </c>
      <c r="U28" s="141">
        <f t="shared" si="36"/>
        <v>220.65098510069311</v>
      </c>
      <c r="V28" s="136">
        <v>2232.8469999999998</v>
      </c>
      <c r="W28" s="137">
        <f t="shared" si="9"/>
        <v>1810.1410000000001</v>
      </c>
      <c r="X28" s="138">
        <f t="shared" si="38"/>
        <v>181.06874317855187</v>
      </c>
    </row>
    <row r="29" spans="1:24" s="124" customFormat="1" ht="23.25" x14ac:dyDescent="0.25">
      <c r="A29" s="122">
        <f t="shared" ref="A29:A37" si="39">A28+1</f>
        <v>8</v>
      </c>
      <c r="B29" s="55" t="s">
        <v>67</v>
      </c>
      <c r="C29" s="123" t="s">
        <v>66</v>
      </c>
      <c r="D29" s="136">
        <v>7600</v>
      </c>
      <c r="E29" s="136">
        <v>21564</v>
      </c>
      <c r="F29" s="136">
        <f t="shared" si="10"/>
        <v>21514.598000000002</v>
      </c>
      <c r="G29" s="136">
        <v>0</v>
      </c>
      <c r="H29" s="136">
        <v>0</v>
      </c>
      <c r="I29" s="136">
        <v>3441.3159999999998</v>
      </c>
      <c r="J29" s="136">
        <v>3452.8580000000002</v>
      </c>
      <c r="K29" s="136"/>
      <c r="L29" s="136">
        <v>14620.424000000001</v>
      </c>
      <c r="M29" s="136">
        <v>0</v>
      </c>
      <c r="N29" s="136">
        <v>0</v>
      </c>
      <c r="O29" s="136">
        <v>21500</v>
      </c>
      <c r="P29" s="136">
        <f t="shared" si="6"/>
        <v>14.598000000001775</v>
      </c>
      <c r="Q29" s="141">
        <f t="shared" si="34"/>
        <v>100.06789767441862</v>
      </c>
      <c r="R29" s="136">
        <f t="shared" si="15"/>
        <v>14376</v>
      </c>
      <c r="S29" s="136">
        <f t="shared" si="7"/>
        <v>7138.5980000000018</v>
      </c>
      <c r="T29" s="141">
        <f t="shared" si="35"/>
        <v>149.65635781858654</v>
      </c>
      <c r="U29" s="141">
        <f t="shared" si="36"/>
        <v>99.770905212391028</v>
      </c>
      <c r="V29" s="136">
        <v>23899.363999999998</v>
      </c>
      <c r="W29" s="137">
        <f t="shared" si="9"/>
        <v>-2384.765999999996</v>
      </c>
      <c r="X29" s="138">
        <f t="shared" si="38"/>
        <v>90.02163404850441</v>
      </c>
    </row>
    <row r="30" spans="1:24" s="124" customFormat="1" ht="23.25" x14ac:dyDescent="0.25">
      <c r="A30" s="122">
        <f t="shared" si="39"/>
        <v>9</v>
      </c>
      <c r="B30" s="55" t="s">
        <v>8</v>
      </c>
      <c r="C30" s="123" t="s">
        <v>18</v>
      </c>
      <c r="D30" s="136">
        <v>215</v>
      </c>
      <c r="E30" s="136">
        <v>215</v>
      </c>
      <c r="F30" s="136">
        <f t="shared" si="10"/>
        <v>0</v>
      </c>
      <c r="G30" s="136">
        <v>0</v>
      </c>
      <c r="H30" s="136">
        <v>0</v>
      </c>
      <c r="I30" s="136">
        <v>0</v>
      </c>
      <c r="J30" s="136"/>
      <c r="K30" s="136"/>
      <c r="L30" s="136">
        <v>0</v>
      </c>
      <c r="M30" s="136">
        <v>0</v>
      </c>
      <c r="N30" s="136">
        <v>0</v>
      </c>
      <c r="O30" s="136">
        <v>0</v>
      </c>
      <c r="P30" s="136">
        <f t="shared" ref="P30:P31" si="40">F30-O30</f>
        <v>0</v>
      </c>
      <c r="Q30" s="141"/>
      <c r="R30" s="136">
        <f t="shared" si="15"/>
        <v>143.33333333333334</v>
      </c>
      <c r="S30" s="136">
        <f t="shared" si="7"/>
        <v>-143.33333333333334</v>
      </c>
      <c r="T30" s="141">
        <f t="shared" ref="T30" si="41">F30/R30*100</f>
        <v>0</v>
      </c>
      <c r="U30" s="141">
        <f t="shared" ref="U30" si="42">F30/E30*100</f>
        <v>0</v>
      </c>
      <c r="V30" s="136">
        <v>213.613</v>
      </c>
      <c r="W30" s="137">
        <f t="shared" si="9"/>
        <v>-213.613</v>
      </c>
      <c r="X30" s="138">
        <f t="shared" si="38"/>
        <v>0</v>
      </c>
    </row>
    <row r="31" spans="1:24" s="124" customFormat="1" ht="59.25" customHeight="1" x14ac:dyDescent="0.25">
      <c r="A31" s="122">
        <f t="shared" si="39"/>
        <v>10</v>
      </c>
      <c r="B31" s="128" t="s">
        <v>84</v>
      </c>
      <c r="C31" s="67" t="s">
        <v>85</v>
      </c>
      <c r="D31" s="136">
        <v>2</v>
      </c>
      <c r="E31" s="136">
        <v>2</v>
      </c>
      <c r="F31" s="136">
        <f t="shared" si="10"/>
        <v>5.0000000000000001E-3</v>
      </c>
      <c r="G31" s="136">
        <v>0</v>
      </c>
      <c r="H31" s="136">
        <v>0</v>
      </c>
      <c r="I31" s="136">
        <v>0</v>
      </c>
      <c r="J31" s="136"/>
      <c r="K31" s="136">
        <v>5.0000000000000001E-3</v>
      </c>
      <c r="L31" s="136">
        <v>0</v>
      </c>
      <c r="M31" s="136">
        <v>0</v>
      </c>
      <c r="N31" s="136">
        <v>0</v>
      </c>
      <c r="O31" s="136">
        <v>5.0000000000000001E-3</v>
      </c>
      <c r="P31" s="136">
        <f t="shared" si="40"/>
        <v>0</v>
      </c>
      <c r="Q31" s="141">
        <f t="shared" si="34"/>
        <v>100</v>
      </c>
      <c r="R31" s="136">
        <f t="shared" si="15"/>
        <v>1.3333333333333333</v>
      </c>
      <c r="S31" s="136">
        <f t="shared" si="7"/>
        <v>-1.3283333333333334</v>
      </c>
      <c r="T31" s="141">
        <f t="shared" si="35"/>
        <v>0.37500000000000006</v>
      </c>
      <c r="U31" s="141">
        <f t="shared" si="36"/>
        <v>0.25</v>
      </c>
      <c r="V31" s="136">
        <v>9.0229999999999997</v>
      </c>
      <c r="W31" s="137">
        <f t="shared" si="9"/>
        <v>-9.0179999999999989</v>
      </c>
      <c r="X31" s="138">
        <f t="shared" si="38"/>
        <v>5.5413942147844397E-2</v>
      </c>
    </row>
    <row r="32" spans="1:24" s="124" customFormat="1" ht="23.25" x14ac:dyDescent="0.25">
      <c r="A32" s="122">
        <f t="shared" si="39"/>
        <v>11</v>
      </c>
      <c r="B32" s="81" t="s">
        <v>30</v>
      </c>
      <c r="C32" s="123" t="s">
        <v>24</v>
      </c>
      <c r="D32" s="136">
        <v>15000</v>
      </c>
      <c r="E32" s="136">
        <v>15450</v>
      </c>
      <c r="F32" s="136">
        <f t="shared" si="10"/>
        <v>13099.022999999999</v>
      </c>
      <c r="G32" s="136">
        <v>1260.2539999999999</v>
      </c>
      <c r="H32" s="136">
        <v>1252.6980000000001</v>
      </c>
      <c r="I32" s="136">
        <v>1513.9380000000001</v>
      </c>
      <c r="J32" s="136">
        <v>1464.9369999999999</v>
      </c>
      <c r="K32" s="136">
        <v>1783.5060000000001</v>
      </c>
      <c r="L32" s="136">
        <v>1917.336</v>
      </c>
      <c r="M32" s="136">
        <v>2020.0219999999999</v>
      </c>
      <c r="N32" s="136">
        <v>1886.3320000000001</v>
      </c>
      <c r="O32" s="136">
        <v>12924</v>
      </c>
      <c r="P32" s="136">
        <f t="shared" si="6"/>
        <v>175.02299999999923</v>
      </c>
      <c r="Q32" s="141">
        <f t="shared" ref="Q32:Q41" si="43">F32/O32*100</f>
        <v>101.35424791086349</v>
      </c>
      <c r="R32" s="136">
        <f t="shared" si="15"/>
        <v>10300</v>
      </c>
      <c r="S32" s="136">
        <f t="shared" si="7"/>
        <v>2799.0229999999992</v>
      </c>
      <c r="T32" s="141">
        <f t="shared" si="35"/>
        <v>127.17498058252426</v>
      </c>
      <c r="U32" s="141">
        <f t="shared" si="36"/>
        <v>84.783320388349509</v>
      </c>
      <c r="V32" s="136">
        <v>10229.713</v>
      </c>
      <c r="W32" s="137">
        <f t="shared" si="9"/>
        <v>2869.3099999999995</v>
      </c>
      <c r="X32" s="138">
        <f t="shared" ref="X32:X41" si="44">F32/V32*100</f>
        <v>128.04878299127259</v>
      </c>
    </row>
    <row r="33" spans="1:24" s="124" customFormat="1" ht="43.5" customHeight="1" x14ac:dyDescent="0.25">
      <c r="A33" s="122">
        <f t="shared" si="39"/>
        <v>12</v>
      </c>
      <c r="B33" s="81" t="s">
        <v>77</v>
      </c>
      <c r="C33" s="123" t="s">
        <v>76</v>
      </c>
      <c r="D33" s="136">
        <v>1450</v>
      </c>
      <c r="E33" s="136">
        <v>1523</v>
      </c>
      <c r="F33" s="136">
        <f t="shared" si="10"/>
        <v>1721.94</v>
      </c>
      <c r="G33" s="136">
        <v>100.486</v>
      </c>
      <c r="H33" s="136">
        <v>130.56700000000001</v>
      </c>
      <c r="I33" s="136">
        <v>124.53400000000001</v>
      </c>
      <c r="J33" s="136">
        <v>573.72</v>
      </c>
      <c r="K33" s="136">
        <v>389.51400000000001</v>
      </c>
      <c r="L33" s="136">
        <v>144.535</v>
      </c>
      <c r="M33" s="136">
        <v>113.904</v>
      </c>
      <c r="N33" s="136">
        <v>144.68</v>
      </c>
      <c r="O33" s="136">
        <v>1523</v>
      </c>
      <c r="P33" s="136">
        <f t="shared" si="6"/>
        <v>198.94000000000005</v>
      </c>
      <c r="Q33" s="141">
        <f t="shared" si="43"/>
        <v>113.0623768877216</v>
      </c>
      <c r="R33" s="136">
        <f t="shared" si="15"/>
        <v>1015.3333333333334</v>
      </c>
      <c r="S33" s="136">
        <f t="shared" si="7"/>
        <v>706.60666666666668</v>
      </c>
      <c r="T33" s="141">
        <f t="shared" si="35"/>
        <v>169.5935653315824</v>
      </c>
      <c r="U33" s="141">
        <f t="shared" si="36"/>
        <v>113.0623768877216</v>
      </c>
      <c r="V33" s="136">
        <v>671.69799999999998</v>
      </c>
      <c r="W33" s="137">
        <f t="shared" si="9"/>
        <v>1050.2420000000002</v>
      </c>
      <c r="X33" s="138">
        <f t="shared" si="44"/>
        <v>256.35627916117068</v>
      </c>
    </row>
    <row r="34" spans="1:24" s="124" customFormat="1" ht="58.5" x14ac:dyDescent="0.25">
      <c r="A34" s="122">
        <f t="shared" si="39"/>
        <v>13</v>
      </c>
      <c r="B34" s="81" t="s">
        <v>196</v>
      </c>
      <c r="C34" s="123" t="s">
        <v>102</v>
      </c>
      <c r="D34" s="136">
        <v>22500</v>
      </c>
      <c r="E34" s="136">
        <v>23300</v>
      </c>
      <c r="F34" s="136">
        <f t="shared" si="10"/>
        <v>18588.632000000001</v>
      </c>
      <c r="G34" s="136">
        <v>1872.931</v>
      </c>
      <c r="H34" s="136">
        <v>2445.6170000000002</v>
      </c>
      <c r="I34" s="136">
        <v>2937.018</v>
      </c>
      <c r="J34" s="136">
        <v>2039.8320000000001</v>
      </c>
      <c r="K34" s="136">
        <v>2324.9650000000001</v>
      </c>
      <c r="L34" s="136">
        <v>2447.9259999999999</v>
      </c>
      <c r="M34" s="136">
        <v>2555.569</v>
      </c>
      <c r="N34" s="136">
        <v>1964.7739999999999</v>
      </c>
      <c r="O34" s="136">
        <v>17670</v>
      </c>
      <c r="P34" s="136">
        <f t="shared" si="6"/>
        <v>918.63200000000143</v>
      </c>
      <c r="Q34" s="141">
        <f t="shared" si="43"/>
        <v>105.19882286361064</v>
      </c>
      <c r="R34" s="136">
        <f t="shared" si="15"/>
        <v>15533.333333333334</v>
      </c>
      <c r="S34" s="136">
        <f t="shared" si="7"/>
        <v>3055.2986666666675</v>
      </c>
      <c r="T34" s="141">
        <f t="shared" si="35"/>
        <v>119.66930472103006</v>
      </c>
      <c r="U34" s="141">
        <f t="shared" si="36"/>
        <v>79.779536480686701</v>
      </c>
      <c r="V34" s="136">
        <v>15918.395</v>
      </c>
      <c r="W34" s="137">
        <f t="shared" si="9"/>
        <v>2670.237000000001</v>
      </c>
      <c r="X34" s="138">
        <f t="shared" si="44"/>
        <v>116.77453662884984</v>
      </c>
    </row>
    <row r="35" spans="1:24" s="124" customFormat="1" ht="45" customHeight="1" x14ac:dyDescent="0.25">
      <c r="A35" s="122">
        <f>A34+1</f>
        <v>14</v>
      </c>
      <c r="B35" s="81" t="s">
        <v>132</v>
      </c>
      <c r="C35" s="123" t="s">
        <v>131</v>
      </c>
      <c r="D35" s="136">
        <v>1650</v>
      </c>
      <c r="E35" s="136">
        <v>1663.5</v>
      </c>
      <c r="F35" s="136">
        <f t="shared" si="10"/>
        <v>987.57599999999991</v>
      </c>
      <c r="G35" s="136">
        <v>132.904</v>
      </c>
      <c r="H35" s="136">
        <v>113.398</v>
      </c>
      <c r="I35" s="136">
        <v>146.02699999999999</v>
      </c>
      <c r="J35" s="136">
        <v>120.611</v>
      </c>
      <c r="K35" s="136">
        <v>95.63</v>
      </c>
      <c r="L35" s="136">
        <v>134.91300000000001</v>
      </c>
      <c r="M35" s="136">
        <v>127.04</v>
      </c>
      <c r="N35" s="136">
        <v>117.053</v>
      </c>
      <c r="O35" s="136">
        <v>950</v>
      </c>
      <c r="P35" s="136">
        <f t="shared" si="6"/>
        <v>37.575999999999908</v>
      </c>
      <c r="Q35" s="141">
        <f t="shared" si="43"/>
        <v>103.95536842105261</v>
      </c>
      <c r="R35" s="136">
        <f t="shared" si="15"/>
        <v>1109</v>
      </c>
      <c r="S35" s="136">
        <f t="shared" si="7"/>
        <v>-121.42400000000009</v>
      </c>
      <c r="T35" s="141">
        <f t="shared" si="35"/>
        <v>89.051036970243459</v>
      </c>
      <c r="U35" s="141">
        <f t="shared" si="36"/>
        <v>59.367357980162303</v>
      </c>
      <c r="V35" s="136">
        <v>887.95500000000004</v>
      </c>
      <c r="W35" s="137">
        <f t="shared" si="9"/>
        <v>99.620999999999867</v>
      </c>
      <c r="X35" s="138">
        <f t="shared" si="44"/>
        <v>111.21914961906852</v>
      </c>
    </row>
    <row r="36" spans="1:24" s="124" customFormat="1" ht="68.25" customHeight="1" x14ac:dyDescent="0.25">
      <c r="A36" s="122">
        <f t="shared" si="39"/>
        <v>15</v>
      </c>
      <c r="B36" s="81" t="s">
        <v>123</v>
      </c>
      <c r="C36" s="123" t="s">
        <v>124</v>
      </c>
      <c r="D36" s="136">
        <v>66</v>
      </c>
      <c r="E36" s="136">
        <v>66</v>
      </c>
      <c r="F36" s="136">
        <f t="shared" si="10"/>
        <v>55.546999999999997</v>
      </c>
      <c r="G36" s="136">
        <v>2.31</v>
      </c>
      <c r="H36" s="136">
        <v>0.8</v>
      </c>
      <c r="I36" s="136">
        <v>6.4</v>
      </c>
      <c r="J36" s="136">
        <v>6.8559999999999999</v>
      </c>
      <c r="K36" s="136">
        <v>19.620999999999999</v>
      </c>
      <c r="L36" s="136">
        <v>8</v>
      </c>
      <c r="M36" s="136">
        <v>8.36</v>
      </c>
      <c r="N36" s="136">
        <v>3.2</v>
      </c>
      <c r="O36" s="136">
        <v>55.5</v>
      </c>
      <c r="P36" s="136">
        <f t="shared" si="6"/>
        <v>4.6999999999997044E-2</v>
      </c>
      <c r="Q36" s="141">
        <f t="shared" si="43"/>
        <v>100.08468468468467</v>
      </c>
      <c r="R36" s="136">
        <f t="shared" si="15"/>
        <v>44</v>
      </c>
      <c r="S36" s="136">
        <f t="shared" si="7"/>
        <v>11.546999999999997</v>
      </c>
      <c r="T36" s="141">
        <f t="shared" si="35"/>
        <v>126.24318181818181</v>
      </c>
      <c r="U36" s="141">
        <f t="shared" si="36"/>
        <v>84.162121212121207</v>
      </c>
      <c r="V36" s="136">
        <v>33.746000000000002</v>
      </c>
      <c r="W36" s="137">
        <f t="shared" si="9"/>
        <v>21.800999999999995</v>
      </c>
      <c r="X36" s="138">
        <f t="shared" si="44"/>
        <v>164.60321223256088</v>
      </c>
    </row>
    <row r="37" spans="1:24" s="124" customFormat="1" ht="38.25" customHeight="1" x14ac:dyDescent="0.25">
      <c r="A37" s="122">
        <f t="shared" si="39"/>
        <v>16</v>
      </c>
      <c r="B37" s="81" t="s">
        <v>79</v>
      </c>
      <c r="C37" s="123" t="s">
        <v>78</v>
      </c>
      <c r="D37" s="136">
        <f>SUM(D38:D41)</f>
        <v>54685</v>
      </c>
      <c r="E37" s="136">
        <f>SUM(E38:E41)</f>
        <v>54861</v>
      </c>
      <c r="F37" s="136">
        <f t="shared" si="10"/>
        <v>33454.917999999998</v>
      </c>
      <c r="G37" s="136">
        <f t="shared" ref="G37:O37" si="45">SUM(G38:G41)</f>
        <v>3851.0230000000001</v>
      </c>
      <c r="H37" s="136">
        <f t="shared" ref="H37:L37" si="46">SUM(H38:H41)</f>
        <v>3682.0390000000002</v>
      </c>
      <c r="I37" s="136">
        <f t="shared" si="46"/>
        <v>4308.1459999999997</v>
      </c>
      <c r="J37" s="136">
        <f t="shared" si="46"/>
        <v>4056.6779999999999</v>
      </c>
      <c r="K37" s="136">
        <f t="shared" si="46"/>
        <v>3995.0899999999997</v>
      </c>
      <c r="L37" s="136">
        <f t="shared" si="46"/>
        <v>4411.7259999999997</v>
      </c>
      <c r="M37" s="136">
        <f t="shared" ref="M37" si="47">SUM(M38:M41)</f>
        <v>5027.527</v>
      </c>
      <c r="N37" s="136">
        <v>4122.6890000000003</v>
      </c>
      <c r="O37" s="136">
        <f t="shared" si="45"/>
        <v>33068.400000000001</v>
      </c>
      <c r="P37" s="136">
        <f t="shared" si="6"/>
        <v>386.51799999999639</v>
      </c>
      <c r="Q37" s="141">
        <f t="shared" si="43"/>
        <v>101.16884397188856</v>
      </c>
      <c r="R37" s="136">
        <f t="shared" si="15"/>
        <v>36574</v>
      </c>
      <c r="S37" s="136">
        <f t="shared" si="7"/>
        <v>-3119.0820000000022</v>
      </c>
      <c r="T37" s="141">
        <f t="shared" si="35"/>
        <v>91.471859791108429</v>
      </c>
      <c r="U37" s="141">
        <f t="shared" si="36"/>
        <v>60.981239860738953</v>
      </c>
      <c r="V37" s="136">
        <f t="shared" ref="V37" si="48">SUM(V38:V41)</f>
        <v>35377.103999999999</v>
      </c>
      <c r="W37" s="137">
        <f t="shared" si="9"/>
        <v>-1922.1860000000015</v>
      </c>
      <c r="X37" s="138">
        <f t="shared" si="44"/>
        <v>94.566581820829654</v>
      </c>
    </row>
    <row r="38" spans="1:24" s="54" customFormat="1" ht="39" x14ac:dyDescent="0.25">
      <c r="A38" s="53" t="s">
        <v>179</v>
      </c>
      <c r="B38" s="82" t="s">
        <v>71</v>
      </c>
      <c r="C38" s="146" t="s">
        <v>70</v>
      </c>
      <c r="D38" s="125">
        <v>1500</v>
      </c>
      <c r="E38" s="125">
        <v>1510</v>
      </c>
      <c r="F38" s="125">
        <f t="shared" si="10"/>
        <v>965.64400000000001</v>
      </c>
      <c r="G38" s="125">
        <v>105.012</v>
      </c>
      <c r="H38" s="125">
        <v>147.398</v>
      </c>
      <c r="I38" s="125">
        <v>133.4</v>
      </c>
      <c r="J38" s="125">
        <v>95.028000000000006</v>
      </c>
      <c r="K38" s="125">
        <v>102.74</v>
      </c>
      <c r="L38" s="125">
        <v>125.354</v>
      </c>
      <c r="M38" s="125">
        <v>152.02199999999999</v>
      </c>
      <c r="N38" s="125">
        <v>104.69</v>
      </c>
      <c r="O38" s="125">
        <v>939</v>
      </c>
      <c r="P38" s="125">
        <f t="shared" si="6"/>
        <v>26.644000000000005</v>
      </c>
      <c r="Q38" s="113">
        <f t="shared" si="43"/>
        <v>102.83748668796594</v>
      </c>
      <c r="R38" s="125">
        <f t="shared" si="15"/>
        <v>1006.6666666666666</v>
      </c>
      <c r="S38" s="125">
        <f t="shared" si="7"/>
        <v>-41.022666666666623</v>
      </c>
      <c r="T38" s="113">
        <f t="shared" si="35"/>
        <v>95.924900662251659</v>
      </c>
      <c r="U38" s="113">
        <f t="shared" si="36"/>
        <v>63.949933774834435</v>
      </c>
      <c r="V38" s="125">
        <v>939.61399999999992</v>
      </c>
      <c r="W38" s="79">
        <f t="shared" si="9"/>
        <v>26.030000000000086</v>
      </c>
      <c r="X38" s="139">
        <f t="shared" si="44"/>
        <v>102.7702865219122</v>
      </c>
    </row>
    <row r="39" spans="1:24" s="54" customFormat="1" ht="32.25" customHeight="1" x14ac:dyDescent="0.25">
      <c r="A39" s="53" t="s">
        <v>180</v>
      </c>
      <c r="B39" s="83" t="s">
        <v>59</v>
      </c>
      <c r="C39" s="47" t="s">
        <v>60</v>
      </c>
      <c r="D39" s="125">
        <v>52000</v>
      </c>
      <c r="E39" s="125">
        <v>52160</v>
      </c>
      <c r="F39" s="125">
        <f t="shared" si="10"/>
        <v>31826.329000000002</v>
      </c>
      <c r="G39" s="125">
        <v>3685.0909999999999</v>
      </c>
      <c r="H39" s="125">
        <v>3425.6010000000001</v>
      </c>
      <c r="I39" s="125">
        <v>4089.7260000000001</v>
      </c>
      <c r="J39" s="125">
        <v>3878.43</v>
      </c>
      <c r="K39" s="125">
        <v>3807.6</v>
      </c>
      <c r="L39" s="125">
        <v>4224.9539999999997</v>
      </c>
      <c r="M39" s="125">
        <v>4756.41</v>
      </c>
      <c r="N39" s="125">
        <v>3958.5169999999998</v>
      </c>
      <c r="O39" s="125">
        <v>31475</v>
      </c>
      <c r="P39" s="125">
        <f t="shared" si="6"/>
        <v>351.32900000000154</v>
      </c>
      <c r="Q39" s="113">
        <f t="shared" si="43"/>
        <v>101.11621604447976</v>
      </c>
      <c r="R39" s="125">
        <f t="shared" si="15"/>
        <v>34773.333333333336</v>
      </c>
      <c r="S39" s="125">
        <f t="shared" ref="S39:S54" si="49">F39-R39</f>
        <v>-2947.0043333333342</v>
      </c>
      <c r="T39" s="113">
        <f t="shared" si="35"/>
        <v>91.525102569018401</v>
      </c>
      <c r="U39" s="113">
        <f t="shared" si="36"/>
        <v>61.016735046012272</v>
      </c>
      <c r="V39" s="125">
        <v>33688.102999999996</v>
      </c>
      <c r="W39" s="79">
        <f t="shared" ref="W39:W76" si="50">F39-V39</f>
        <v>-1861.773999999994</v>
      </c>
      <c r="X39" s="139">
        <f t="shared" si="44"/>
        <v>94.473497068089614</v>
      </c>
    </row>
    <row r="40" spans="1:24" s="54" customFormat="1" ht="39" x14ac:dyDescent="0.25">
      <c r="A40" s="53" t="s">
        <v>181</v>
      </c>
      <c r="B40" s="83" t="s">
        <v>75</v>
      </c>
      <c r="C40" s="47" t="s">
        <v>72</v>
      </c>
      <c r="D40" s="125">
        <v>1050</v>
      </c>
      <c r="E40" s="125">
        <v>1056</v>
      </c>
      <c r="F40" s="125">
        <f t="shared" si="10"/>
        <v>597.53600000000006</v>
      </c>
      <c r="G40" s="125">
        <v>51.84</v>
      </c>
      <c r="H40" s="125">
        <v>100.86</v>
      </c>
      <c r="I40" s="125">
        <v>78.66</v>
      </c>
      <c r="J40" s="125">
        <v>75.38</v>
      </c>
      <c r="K40" s="125">
        <v>73.489999999999995</v>
      </c>
      <c r="L40" s="125">
        <v>61.417999999999999</v>
      </c>
      <c r="M40" s="125">
        <v>114.575</v>
      </c>
      <c r="N40" s="125">
        <v>41.313000000000002</v>
      </c>
      <c r="O40" s="125">
        <v>589</v>
      </c>
      <c r="P40" s="125">
        <f t="shared" si="6"/>
        <v>8.5360000000000582</v>
      </c>
      <c r="Q40" s="113">
        <f t="shared" si="43"/>
        <v>101.44923599320883</v>
      </c>
      <c r="R40" s="125">
        <f t="shared" si="15"/>
        <v>704</v>
      </c>
      <c r="S40" s="125">
        <f t="shared" si="49"/>
        <v>-106.46399999999994</v>
      </c>
      <c r="T40" s="113">
        <f t="shared" si="35"/>
        <v>84.877272727272739</v>
      </c>
      <c r="U40" s="113">
        <f t="shared" si="36"/>
        <v>56.584848484848493</v>
      </c>
      <c r="V40" s="125">
        <v>658.13699999999994</v>
      </c>
      <c r="W40" s="79">
        <f t="shared" si="50"/>
        <v>-60.600999999999885</v>
      </c>
      <c r="X40" s="139">
        <f t="shared" si="44"/>
        <v>90.792038739654529</v>
      </c>
    </row>
    <row r="41" spans="1:24" s="54" customFormat="1" ht="97.5" x14ac:dyDescent="0.25">
      <c r="A41" s="53" t="s">
        <v>182</v>
      </c>
      <c r="B41" s="84" t="s">
        <v>74</v>
      </c>
      <c r="C41" s="47" t="s">
        <v>73</v>
      </c>
      <c r="D41" s="125">
        <v>135</v>
      </c>
      <c r="E41" s="125">
        <v>135</v>
      </c>
      <c r="F41" s="125">
        <f t="shared" si="10"/>
        <v>65.41</v>
      </c>
      <c r="G41" s="125">
        <v>9.08</v>
      </c>
      <c r="H41" s="125">
        <v>8.18</v>
      </c>
      <c r="I41" s="125">
        <v>6.36</v>
      </c>
      <c r="J41" s="125">
        <v>7.84</v>
      </c>
      <c r="K41" s="125">
        <v>11.26</v>
      </c>
      <c r="L41" s="125">
        <v>0</v>
      </c>
      <c r="M41" s="125">
        <v>4.5199999999999996</v>
      </c>
      <c r="N41" s="125">
        <v>18.170000000000002</v>
      </c>
      <c r="O41" s="125">
        <v>65.400000000000006</v>
      </c>
      <c r="P41" s="125">
        <f t="shared" si="6"/>
        <v>9.9999999999909051E-3</v>
      </c>
      <c r="Q41" s="113">
        <f t="shared" si="43"/>
        <v>100.01529051987765</v>
      </c>
      <c r="R41" s="125">
        <f t="shared" si="15"/>
        <v>90</v>
      </c>
      <c r="S41" s="125">
        <f t="shared" si="49"/>
        <v>-24.590000000000003</v>
      </c>
      <c r="T41" s="113">
        <f t="shared" si="35"/>
        <v>72.677777777777777</v>
      </c>
      <c r="U41" s="113">
        <f t="shared" si="36"/>
        <v>48.451851851851849</v>
      </c>
      <c r="V41" s="125">
        <v>91.25</v>
      </c>
      <c r="W41" s="79">
        <f t="shared" si="50"/>
        <v>-25.840000000000003</v>
      </c>
      <c r="X41" s="139">
        <f t="shared" si="44"/>
        <v>71.68219178082191</v>
      </c>
    </row>
    <row r="42" spans="1:24" s="124" customFormat="1" ht="39" x14ac:dyDescent="0.25">
      <c r="A42" s="122">
        <v>17</v>
      </c>
      <c r="B42" s="128" t="s">
        <v>157</v>
      </c>
      <c r="C42" s="123" t="s">
        <v>158</v>
      </c>
      <c r="D42" s="136">
        <v>7035</v>
      </c>
      <c r="E42" s="136">
        <v>7035</v>
      </c>
      <c r="F42" s="136">
        <f t="shared" si="10"/>
        <v>1005</v>
      </c>
      <c r="G42" s="136">
        <v>0</v>
      </c>
      <c r="H42" s="136">
        <v>0</v>
      </c>
      <c r="I42" s="136">
        <v>0</v>
      </c>
      <c r="J42" s="136"/>
      <c r="K42" s="136"/>
      <c r="L42" s="136">
        <v>0</v>
      </c>
      <c r="M42" s="136">
        <v>1005</v>
      </c>
      <c r="N42" s="136">
        <v>0</v>
      </c>
      <c r="O42" s="136">
        <v>1005</v>
      </c>
      <c r="P42" s="136"/>
      <c r="Q42" s="141"/>
      <c r="R42" s="136">
        <f t="shared" si="15"/>
        <v>4690</v>
      </c>
      <c r="S42" s="136">
        <f t="shared" si="49"/>
        <v>-3685</v>
      </c>
      <c r="T42" s="141">
        <f t="shared" ref="T42" si="51">F42/R42*100</f>
        <v>21.428571428571427</v>
      </c>
      <c r="U42" s="141">
        <f t="shared" ref="U42" si="52">F42/E42*100</f>
        <v>14.285714285714285</v>
      </c>
      <c r="V42" s="136">
        <v>6030</v>
      </c>
      <c r="W42" s="137">
        <f t="shared" si="50"/>
        <v>-5025</v>
      </c>
      <c r="X42" s="138">
        <f t="shared" ref="X42:X49" si="53">F42/V42*100</f>
        <v>16.666666666666664</v>
      </c>
    </row>
    <row r="43" spans="1:24" s="124" customFormat="1" ht="39" x14ac:dyDescent="0.25">
      <c r="A43" s="122">
        <v>18</v>
      </c>
      <c r="B43" s="128" t="s">
        <v>35</v>
      </c>
      <c r="C43" s="123" t="s">
        <v>19</v>
      </c>
      <c r="D43" s="136">
        <v>14000</v>
      </c>
      <c r="E43" s="136">
        <v>14000</v>
      </c>
      <c r="F43" s="136">
        <f t="shared" si="10"/>
        <v>12110.082</v>
      </c>
      <c r="G43" s="136">
        <v>1098.663</v>
      </c>
      <c r="H43" s="136">
        <v>1187.5940000000001</v>
      </c>
      <c r="I43" s="136">
        <v>1672.4680000000001</v>
      </c>
      <c r="J43" s="136">
        <v>1801.9960000000001</v>
      </c>
      <c r="K43" s="136">
        <v>1657.6389999999999</v>
      </c>
      <c r="L43" s="136">
        <v>1632.5429999999999</v>
      </c>
      <c r="M43" s="136">
        <v>1792.912</v>
      </c>
      <c r="N43" s="136">
        <v>1266.2670000000001</v>
      </c>
      <c r="O43" s="136">
        <v>12079</v>
      </c>
      <c r="P43" s="136">
        <f t="shared" ref="P43:P56" si="54">F43-O43</f>
        <v>31.082000000000335</v>
      </c>
      <c r="Q43" s="141">
        <f t="shared" ref="Q43:Q49" si="55">F43/O43*100</f>
        <v>100.25732262604521</v>
      </c>
      <c r="R43" s="136">
        <f t="shared" si="15"/>
        <v>9333.3333333333339</v>
      </c>
      <c r="S43" s="136">
        <f t="shared" si="49"/>
        <v>2776.7486666666664</v>
      </c>
      <c r="T43" s="141">
        <f t="shared" si="35"/>
        <v>129.75087857142859</v>
      </c>
      <c r="U43" s="141">
        <f t="shared" si="36"/>
        <v>86.50058571428572</v>
      </c>
      <c r="V43" s="136">
        <v>8098.674</v>
      </c>
      <c r="W43" s="137">
        <f t="shared" si="50"/>
        <v>4011.4080000000004</v>
      </c>
      <c r="X43" s="138">
        <f t="shared" si="53"/>
        <v>149.53166407241483</v>
      </c>
    </row>
    <row r="44" spans="1:24" s="124" customFormat="1" ht="29.25" customHeight="1" x14ac:dyDescent="0.25">
      <c r="A44" s="122">
        <f t="shared" ref="A44:A50" si="56">A43+1</f>
        <v>19</v>
      </c>
      <c r="B44" s="55" t="s">
        <v>54</v>
      </c>
      <c r="C44" s="123" t="s">
        <v>15</v>
      </c>
      <c r="D44" s="136">
        <v>675.02</v>
      </c>
      <c r="E44" s="136">
        <v>681.02</v>
      </c>
      <c r="F44" s="136">
        <f t="shared" si="10"/>
        <v>510.72399999999999</v>
      </c>
      <c r="G44" s="136">
        <v>11.548</v>
      </c>
      <c r="H44" s="136">
        <v>67.168999999999997</v>
      </c>
      <c r="I44" s="136">
        <v>41.317999999999998</v>
      </c>
      <c r="J44" s="136">
        <v>65.968000000000004</v>
      </c>
      <c r="K44" s="136">
        <v>67.691999999999993</v>
      </c>
      <c r="L44" s="136">
        <v>36.723999999999997</v>
      </c>
      <c r="M44" s="136">
        <v>193.364</v>
      </c>
      <c r="N44" s="136">
        <v>26.940999999999999</v>
      </c>
      <c r="O44" s="136">
        <v>508.61500000000001</v>
      </c>
      <c r="P44" s="136">
        <f t="shared" si="54"/>
        <v>2.1089999999999804</v>
      </c>
      <c r="Q44" s="141">
        <f t="shared" si="55"/>
        <v>100.41465548597661</v>
      </c>
      <c r="R44" s="136">
        <f t="shared" si="15"/>
        <v>454.01333333333332</v>
      </c>
      <c r="S44" s="136">
        <f t="shared" si="49"/>
        <v>56.710666666666668</v>
      </c>
      <c r="T44" s="141">
        <f t="shared" si="35"/>
        <v>112.49096942821062</v>
      </c>
      <c r="U44" s="141">
        <f t="shared" si="36"/>
        <v>74.993979618807089</v>
      </c>
      <c r="V44" s="136">
        <v>643.4899999999999</v>
      </c>
      <c r="W44" s="137">
        <f t="shared" si="50"/>
        <v>-132.76599999999991</v>
      </c>
      <c r="X44" s="138">
        <f t="shared" si="53"/>
        <v>79.367822343781583</v>
      </c>
    </row>
    <row r="45" spans="1:24" s="124" customFormat="1" ht="77.25" customHeight="1" x14ac:dyDescent="0.25">
      <c r="A45" s="122">
        <f t="shared" si="56"/>
        <v>20</v>
      </c>
      <c r="B45" s="55" t="s">
        <v>90</v>
      </c>
      <c r="C45" s="123" t="s">
        <v>89</v>
      </c>
      <c r="D45" s="136">
        <v>43</v>
      </c>
      <c r="E45" s="136">
        <v>43</v>
      </c>
      <c r="F45" s="136">
        <f t="shared" si="10"/>
        <v>26.967000000000002</v>
      </c>
      <c r="G45" s="136">
        <v>0</v>
      </c>
      <c r="H45" s="136">
        <v>9.6530000000000005</v>
      </c>
      <c r="I45" s="136">
        <v>0.69499999999999995</v>
      </c>
      <c r="J45" s="136">
        <v>0.82699999999999996</v>
      </c>
      <c r="K45" s="136">
        <v>13.332000000000001</v>
      </c>
      <c r="L45" s="136">
        <v>0.39200000000000002</v>
      </c>
      <c r="M45" s="136">
        <v>0.314</v>
      </c>
      <c r="N45" s="136">
        <v>1.754</v>
      </c>
      <c r="O45" s="136">
        <v>26.9</v>
      </c>
      <c r="P45" s="136">
        <f t="shared" si="54"/>
        <v>6.7000000000003723E-2</v>
      </c>
      <c r="Q45" s="141">
        <f t="shared" si="55"/>
        <v>100.24907063197028</v>
      </c>
      <c r="R45" s="136">
        <f t="shared" si="15"/>
        <v>28.666666666666668</v>
      </c>
      <c r="S45" s="136">
        <f t="shared" si="49"/>
        <v>-1.6996666666666655</v>
      </c>
      <c r="T45" s="141">
        <f t="shared" si="35"/>
        <v>94.07093023255814</v>
      </c>
      <c r="U45" s="141">
        <f t="shared" si="36"/>
        <v>62.713953488372098</v>
      </c>
      <c r="V45" s="136">
        <v>14.675000000000001</v>
      </c>
      <c r="W45" s="137">
        <f t="shared" si="50"/>
        <v>12.292000000000002</v>
      </c>
      <c r="X45" s="138">
        <f t="shared" si="53"/>
        <v>183.76149914821124</v>
      </c>
    </row>
    <row r="46" spans="1:24" s="124" customFormat="1" ht="33" customHeight="1" x14ac:dyDescent="0.25">
      <c r="A46" s="122">
        <f t="shared" si="56"/>
        <v>21</v>
      </c>
      <c r="B46" s="70" t="s">
        <v>61</v>
      </c>
      <c r="C46" s="28" t="s">
        <v>62</v>
      </c>
      <c r="D46" s="136">
        <v>500</v>
      </c>
      <c r="E46" s="136">
        <v>500</v>
      </c>
      <c r="F46" s="136">
        <f t="shared" si="10"/>
        <v>435.35</v>
      </c>
      <c r="G46" s="136">
        <v>0</v>
      </c>
      <c r="H46" s="136"/>
      <c r="I46" s="136">
        <v>0</v>
      </c>
      <c r="J46" s="136"/>
      <c r="K46" s="136"/>
      <c r="L46" s="136">
        <v>435.35</v>
      </c>
      <c r="M46" s="136">
        <v>0</v>
      </c>
      <c r="N46" s="136">
        <v>0</v>
      </c>
      <c r="O46" s="136">
        <v>435</v>
      </c>
      <c r="P46" s="136">
        <f t="shared" si="54"/>
        <v>0.35000000000002274</v>
      </c>
      <c r="Q46" s="141">
        <f t="shared" si="55"/>
        <v>100.08045977011494</v>
      </c>
      <c r="R46" s="136">
        <f t="shared" si="15"/>
        <v>333.33333333333331</v>
      </c>
      <c r="S46" s="136">
        <f t="shared" si="49"/>
        <v>102.01666666666671</v>
      </c>
      <c r="T46" s="141">
        <f t="shared" si="35"/>
        <v>130.60500000000002</v>
      </c>
      <c r="U46" s="141">
        <f t="shared" si="36"/>
        <v>87.070000000000007</v>
      </c>
      <c r="V46" s="136">
        <v>419.18799999999999</v>
      </c>
      <c r="W46" s="137">
        <f t="shared" si="50"/>
        <v>16.162000000000035</v>
      </c>
      <c r="X46" s="138">
        <f t="shared" si="53"/>
        <v>103.8555493000754</v>
      </c>
    </row>
    <row r="47" spans="1:24" s="124" customFormat="1" ht="28.5" customHeight="1" x14ac:dyDescent="0.25">
      <c r="A47" s="122">
        <f t="shared" si="56"/>
        <v>22</v>
      </c>
      <c r="B47" s="55" t="s">
        <v>8</v>
      </c>
      <c r="C47" s="123" t="s">
        <v>20</v>
      </c>
      <c r="D47" s="136">
        <v>1700</v>
      </c>
      <c r="E47" s="136">
        <v>11917.082</v>
      </c>
      <c r="F47" s="136">
        <f t="shared" si="10"/>
        <v>12619.808000000001</v>
      </c>
      <c r="G47" s="136">
        <v>1821.1769999999999</v>
      </c>
      <c r="H47" s="136">
        <v>567.76099999999997</v>
      </c>
      <c r="I47" s="136">
        <v>735.09400000000005</v>
      </c>
      <c r="J47" s="136">
        <v>1343.0830000000001</v>
      </c>
      <c r="K47" s="136">
        <v>1663.97</v>
      </c>
      <c r="L47" s="136">
        <v>5534.8720000000003</v>
      </c>
      <c r="M47" s="136">
        <v>323.41199999999998</v>
      </c>
      <c r="N47" s="136">
        <v>630.43899999999996</v>
      </c>
      <c r="O47" s="136">
        <v>11917.082</v>
      </c>
      <c r="P47" s="136">
        <f t="shared" si="54"/>
        <v>702.72600000000057</v>
      </c>
      <c r="Q47" s="141">
        <f t="shared" si="55"/>
        <v>105.89679587670875</v>
      </c>
      <c r="R47" s="136">
        <f t="shared" si="15"/>
        <v>7944.7213333333339</v>
      </c>
      <c r="S47" s="136">
        <f t="shared" si="49"/>
        <v>4675.086666666667</v>
      </c>
      <c r="T47" s="141">
        <f t="shared" si="35"/>
        <v>158.84519381506311</v>
      </c>
      <c r="U47" s="141">
        <f t="shared" si="36"/>
        <v>105.89679587670875</v>
      </c>
      <c r="V47" s="136">
        <v>5912.48</v>
      </c>
      <c r="W47" s="137">
        <f t="shared" si="50"/>
        <v>6707.3280000000013</v>
      </c>
      <c r="X47" s="138">
        <f t="shared" si="53"/>
        <v>213.44356344545776</v>
      </c>
    </row>
    <row r="48" spans="1:24" s="124" customFormat="1" ht="125.25" customHeight="1" x14ac:dyDescent="0.25">
      <c r="A48" s="122">
        <f t="shared" si="56"/>
        <v>23</v>
      </c>
      <c r="B48" s="55" t="s">
        <v>53</v>
      </c>
      <c r="C48" s="123" t="s">
        <v>47</v>
      </c>
      <c r="D48" s="136">
        <v>2500</v>
      </c>
      <c r="E48" s="136">
        <v>2539</v>
      </c>
      <c r="F48" s="136">
        <f t="shared" si="10"/>
        <v>2917.953</v>
      </c>
      <c r="G48" s="136">
        <v>69.647000000000006</v>
      </c>
      <c r="H48" s="136">
        <v>102.447</v>
      </c>
      <c r="I48" s="136">
        <v>78.858999999999995</v>
      </c>
      <c r="J48" s="136">
        <v>208.977</v>
      </c>
      <c r="K48" s="136">
        <v>459.92700000000002</v>
      </c>
      <c r="L48" s="136">
        <v>679.62599999999998</v>
      </c>
      <c r="M48" s="136">
        <v>409.46300000000002</v>
      </c>
      <c r="N48" s="136">
        <v>909.00699999999995</v>
      </c>
      <c r="O48" s="136">
        <v>2539</v>
      </c>
      <c r="P48" s="136">
        <f t="shared" si="54"/>
        <v>378.95299999999997</v>
      </c>
      <c r="Q48" s="141">
        <f t="shared" si="55"/>
        <v>114.92528554549035</v>
      </c>
      <c r="R48" s="136">
        <f t="shared" si="15"/>
        <v>1692.6666666666667</v>
      </c>
      <c r="S48" s="136">
        <f t="shared" si="49"/>
        <v>1225.2863333333332</v>
      </c>
      <c r="T48" s="141">
        <f t="shared" si="35"/>
        <v>172.38792831823551</v>
      </c>
      <c r="U48" s="141">
        <f t="shared" si="36"/>
        <v>114.92528554549035</v>
      </c>
      <c r="V48" s="136">
        <v>3054.4159999999997</v>
      </c>
      <c r="W48" s="137">
        <f t="shared" si="50"/>
        <v>-136.46299999999974</v>
      </c>
      <c r="X48" s="138">
        <f t="shared" si="53"/>
        <v>95.532271962954624</v>
      </c>
    </row>
    <row r="49" spans="1:24" s="124" customFormat="1" ht="60.75" customHeight="1" x14ac:dyDescent="0.25">
      <c r="A49" s="122">
        <f t="shared" si="56"/>
        <v>24</v>
      </c>
      <c r="B49" s="55" t="s">
        <v>115</v>
      </c>
      <c r="C49" s="123" t="s">
        <v>114</v>
      </c>
      <c r="D49" s="136">
        <v>8.5</v>
      </c>
      <c r="E49" s="136">
        <v>85.564999999999998</v>
      </c>
      <c r="F49" s="136">
        <f t="shared" si="10"/>
        <v>85.634999999999991</v>
      </c>
      <c r="G49" s="136">
        <v>0.64500000000000002</v>
      </c>
      <c r="H49" s="136">
        <v>75.531999999999996</v>
      </c>
      <c r="I49" s="136">
        <v>0</v>
      </c>
      <c r="J49" s="136">
        <v>9.4580000000000002</v>
      </c>
      <c r="K49" s="136"/>
      <c r="L49" s="136">
        <v>0</v>
      </c>
      <c r="M49" s="136">
        <v>0</v>
      </c>
      <c r="N49" s="136">
        <v>0</v>
      </c>
      <c r="O49" s="136">
        <v>85.564999999999998</v>
      </c>
      <c r="P49" s="136">
        <f t="shared" si="54"/>
        <v>6.9999999999993179E-2</v>
      </c>
      <c r="Q49" s="141">
        <f t="shared" si="55"/>
        <v>100.08180915093787</v>
      </c>
      <c r="R49" s="136">
        <f t="shared" si="15"/>
        <v>57.043333333333329</v>
      </c>
      <c r="S49" s="136">
        <f t="shared" si="49"/>
        <v>28.591666666666661</v>
      </c>
      <c r="T49" s="141">
        <f t="shared" si="35"/>
        <v>150.12271372640683</v>
      </c>
      <c r="U49" s="141">
        <f t="shared" si="36"/>
        <v>100.08180915093787</v>
      </c>
      <c r="V49" s="136">
        <v>7.3230000000000004</v>
      </c>
      <c r="W49" s="137">
        <f t="shared" si="50"/>
        <v>78.311999999999983</v>
      </c>
      <c r="X49" s="138">
        <f t="shared" si="53"/>
        <v>1169.3977877918885</v>
      </c>
    </row>
    <row r="50" spans="1:24" s="124" customFormat="1" ht="39" x14ac:dyDescent="0.25">
      <c r="A50" s="122">
        <f t="shared" si="56"/>
        <v>25</v>
      </c>
      <c r="B50" s="55" t="s">
        <v>81</v>
      </c>
      <c r="C50" s="123" t="s">
        <v>80</v>
      </c>
      <c r="D50" s="136">
        <v>0.1</v>
      </c>
      <c r="E50" s="136">
        <v>0.1</v>
      </c>
      <c r="F50" s="136">
        <f t="shared" si="10"/>
        <v>0</v>
      </c>
      <c r="G50" s="136">
        <v>0</v>
      </c>
      <c r="H50" s="136"/>
      <c r="I50" s="136">
        <v>0</v>
      </c>
      <c r="J50" s="136"/>
      <c r="K50" s="136"/>
      <c r="L50" s="136">
        <v>0</v>
      </c>
      <c r="M50" s="136"/>
      <c r="N50" s="136">
        <v>0</v>
      </c>
      <c r="O50" s="136">
        <v>0</v>
      </c>
      <c r="P50" s="136">
        <f t="shared" si="54"/>
        <v>0</v>
      </c>
      <c r="Q50" s="141"/>
      <c r="R50" s="136">
        <f t="shared" si="15"/>
        <v>6.6666666666666666E-2</v>
      </c>
      <c r="S50" s="136">
        <f t="shared" si="49"/>
        <v>-6.6666666666666666E-2</v>
      </c>
      <c r="T50" s="141">
        <f t="shared" si="35"/>
        <v>0</v>
      </c>
      <c r="U50" s="141">
        <f t="shared" si="36"/>
        <v>0</v>
      </c>
      <c r="V50" s="136">
        <v>0</v>
      </c>
      <c r="W50" s="137">
        <f t="shared" si="50"/>
        <v>0</v>
      </c>
      <c r="X50" s="138"/>
    </row>
    <row r="51" spans="1:24" s="58" customFormat="1" ht="39.75" customHeight="1" x14ac:dyDescent="0.3">
      <c r="A51" s="152" t="s">
        <v>147</v>
      </c>
      <c r="B51" s="152"/>
      <c r="C51" s="152"/>
      <c r="D51" s="130">
        <f>D7+D8+D9+D14+D22+D28+D29+D30+D31+D32+D33+D34+D37+D43+D44+D45+D46+D47+D48+D50+D49+D36+D35+D42</f>
        <v>6249303.0779999988</v>
      </c>
      <c r="E51" s="130">
        <f>E7+E8+E9+E14+E22+E28+E29+E30+E31+E32+E33+E34+E37+E43+E44+E45+E46+E47+E48+E50+E49+E36+E35+E42</f>
        <v>6716433.9859999996</v>
      </c>
      <c r="F51" s="130">
        <f t="shared" si="10"/>
        <v>4407446.9620000003</v>
      </c>
      <c r="G51" s="130">
        <f t="shared" ref="G51:K51" si="57">G7+G8+G9+G14+G22+G28+G29+G30+G31+G32+G33+G34+G37+G43+G44+G45+G46+G47+G48+G50+G49+G36+G35+G21</f>
        <v>508078.70500000002</v>
      </c>
      <c r="H51" s="130">
        <f t="shared" si="57"/>
        <v>539626.52300000028</v>
      </c>
      <c r="I51" s="130">
        <f t="shared" si="57"/>
        <v>467582.87800000003</v>
      </c>
      <c r="J51" s="130">
        <f t="shared" si="57"/>
        <v>584664.69099999999</v>
      </c>
      <c r="K51" s="130">
        <f t="shared" si="57"/>
        <v>554426.73200000008</v>
      </c>
      <c r="L51" s="130">
        <f t="shared" ref="L51" si="58">L7+L8+L9+L14+L22+L28+L29+L30+L31+L32+L33+L34+L37+L43+L44+L45+L46+L47+L48+L50+L49+L36+L35+L21</f>
        <v>529850.821</v>
      </c>
      <c r="M51" s="130">
        <f>M7+M8+M9+M14+M22+M28+M29+M30+M31+M32+M33+M34+M37+M43+M44+M45+M46+M47+M48+M50+M49+M36+M35+M21+M42</f>
        <v>647533.69200000004</v>
      </c>
      <c r="N51" s="130">
        <f>N7+N8+N9+N14+N22+N28+N29+N30+N31+N32+N33+N34+N37+N43+N44+N45+N46+N47+N48+N50+N49+N36+N35+N21+N42</f>
        <v>575682.91999999993</v>
      </c>
      <c r="O51" s="130">
        <f>O7+O8+O9+O14+O22+O28+O29+O30+O31+O32+O33+O34+O37+O43+O44+O45+O46+O47+O48+O50+O49+O36+O35+O42</f>
        <v>4215744.699000001</v>
      </c>
      <c r="P51" s="130">
        <f t="shared" si="54"/>
        <v>191702.26299999934</v>
      </c>
      <c r="Q51" s="114">
        <f t="shared" ref="Q51:Q59" si="59">F51/O51*100</f>
        <v>104.54729298587442</v>
      </c>
      <c r="R51" s="130">
        <f>R7+R8+R9+R14+R22+R28+R29+R30+R31+R32+R33+R34+R37+R43+R44+R45+R46+R47+R48+R50+R49+R36+R35+R42</f>
        <v>4477622.6573333312</v>
      </c>
      <c r="S51" s="130">
        <f t="shared" si="49"/>
        <v>-70175.695333330892</v>
      </c>
      <c r="T51" s="114">
        <f t="shared" si="35"/>
        <v>98.432746555398126</v>
      </c>
      <c r="U51" s="114">
        <f t="shared" si="36"/>
        <v>65.621831036932051</v>
      </c>
      <c r="V51" s="130">
        <f>V7+V8+V9+V14+V22+V28+V29+V30+V31+V32+V33+V34+V37+V43+V44+V45+V46+V47+V48+V50+V49+V36+V35+V21+V42</f>
        <v>3682577.5960000004</v>
      </c>
      <c r="W51" s="56">
        <f t="shared" si="50"/>
        <v>724869.36599999992</v>
      </c>
      <c r="X51" s="57">
        <f>F51/V51*100</f>
        <v>119.68374995783795</v>
      </c>
    </row>
    <row r="52" spans="1:24" s="132" customFormat="1" ht="103.5" customHeight="1" x14ac:dyDescent="0.25">
      <c r="A52" s="133">
        <v>1</v>
      </c>
      <c r="B52" s="135" t="s">
        <v>191</v>
      </c>
      <c r="C52" s="134" t="s">
        <v>192</v>
      </c>
      <c r="D52" s="140"/>
      <c r="E52" s="140">
        <v>13299</v>
      </c>
      <c r="F52" s="136">
        <f t="shared" si="10"/>
        <v>13299</v>
      </c>
      <c r="G52" s="136"/>
      <c r="H52" s="136"/>
      <c r="I52" s="136"/>
      <c r="J52" s="136"/>
      <c r="K52" s="136"/>
      <c r="L52" s="136">
        <v>5960.1</v>
      </c>
      <c r="M52" s="136">
        <v>3669.5</v>
      </c>
      <c r="N52" s="136">
        <v>3669.4</v>
      </c>
      <c r="O52" s="136">
        <v>13299</v>
      </c>
      <c r="P52" s="136">
        <f t="shared" ref="P52" si="60">F52-O52</f>
        <v>0</v>
      </c>
      <c r="Q52" s="141">
        <f t="shared" ref="Q52" si="61">F52/O52*100</f>
        <v>100</v>
      </c>
      <c r="R52" s="136">
        <f t="shared" ref="R52:R53" si="62">O52</f>
        <v>13299</v>
      </c>
      <c r="S52" s="136">
        <f t="shared" ref="S52:S53" si="63">F52-R52</f>
        <v>0</v>
      </c>
      <c r="T52" s="141">
        <f t="shared" ref="T52" si="64">F52/R52*100</f>
        <v>100</v>
      </c>
      <c r="U52" s="141">
        <f t="shared" si="36"/>
        <v>100</v>
      </c>
      <c r="V52" s="136">
        <v>13474.3</v>
      </c>
      <c r="W52" s="137">
        <f t="shared" si="50"/>
        <v>-175.29999999999927</v>
      </c>
      <c r="X52" s="138">
        <f t="shared" ref="X52:X53" si="65">F52/V52*100</f>
        <v>98.699004772047545</v>
      </c>
    </row>
    <row r="53" spans="1:24" s="132" customFormat="1" ht="58.5" x14ac:dyDescent="0.25">
      <c r="A53" s="133">
        <f>A52+1</f>
        <v>2</v>
      </c>
      <c r="B53" s="135" t="s">
        <v>197</v>
      </c>
      <c r="C53" s="134" t="s">
        <v>198</v>
      </c>
      <c r="D53" s="140"/>
      <c r="E53" s="140"/>
      <c r="F53" s="136">
        <f t="shared" si="10"/>
        <v>0</v>
      </c>
      <c r="G53" s="136"/>
      <c r="H53" s="136"/>
      <c r="I53" s="136"/>
      <c r="J53" s="136"/>
      <c r="K53" s="136"/>
      <c r="L53" s="136"/>
      <c r="M53" s="136"/>
      <c r="N53" s="136"/>
      <c r="O53" s="136"/>
      <c r="P53" s="136"/>
      <c r="Q53" s="141"/>
      <c r="R53" s="136">
        <f t="shared" si="62"/>
        <v>0</v>
      </c>
      <c r="S53" s="136">
        <f t="shared" si="63"/>
        <v>0</v>
      </c>
      <c r="T53" s="141"/>
      <c r="U53" s="141"/>
      <c r="V53" s="136">
        <v>631.29999999999995</v>
      </c>
      <c r="W53" s="137">
        <f t="shared" si="50"/>
        <v>-631.29999999999995</v>
      </c>
      <c r="X53" s="138">
        <f t="shared" si="65"/>
        <v>0</v>
      </c>
    </row>
    <row r="54" spans="1:24" s="132" customFormat="1" ht="23.25" x14ac:dyDescent="0.25">
      <c r="A54" s="133">
        <f t="shared" ref="A54:A56" si="66">A53+1</f>
        <v>3</v>
      </c>
      <c r="B54" s="135" t="s">
        <v>134</v>
      </c>
      <c r="C54" s="134" t="s">
        <v>55</v>
      </c>
      <c r="D54" s="140">
        <v>599998.4</v>
      </c>
      <c r="E54" s="140">
        <v>898950.2</v>
      </c>
      <c r="F54" s="136">
        <f t="shared" si="10"/>
        <v>599998.4</v>
      </c>
      <c r="G54" s="136">
        <v>68639.8</v>
      </c>
      <c r="H54" s="136">
        <v>68639.8</v>
      </c>
      <c r="I54" s="136">
        <v>68639.8</v>
      </c>
      <c r="J54" s="136">
        <v>68639.8</v>
      </c>
      <c r="K54" s="136">
        <v>87479.8</v>
      </c>
      <c r="L54" s="136">
        <v>175079.6</v>
      </c>
      <c r="M54" s="136">
        <v>31439.9</v>
      </c>
      <c r="N54" s="136">
        <v>31439.9</v>
      </c>
      <c r="O54" s="136">
        <v>599998.4</v>
      </c>
      <c r="P54" s="136">
        <f t="shared" si="54"/>
        <v>0</v>
      </c>
      <c r="Q54" s="141">
        <f t="shared" si="59"/>
        <v>100</v>
      </c>
      <c r="R54" s="136">
        <f>O54</f>
        <v>599998.4</v>
      </c>
      <c r="S54" s="136">
        <f t="shared" si="49"/>
        <v>0</v>
      </c>
      <c r="T54" s="141">
        <f t="shared" si="35"/>
        <v>100</v>
      </c>
      <c r="U54" s="141">
        <f>F54/E54*100</f>
        <v>66.744342456345194</v>
      </c>
      <c r="V54" s="136">
        <v>567668.20000000007</v>
      </c>
      <c r="W54" s="137">
        <f t="shared" si="50"/>
        <v>32330.199999999953</v>
      </c>
      <c r="X54" s="138">
        <f>F54/V54*100</f>
        <v>105.69526353598808</v>
      </c>
    </row>
    <row r="55" spans="1:24" s="132" customFormat="1" ht="39" x14ac:dyDescent="0.25">
      <c r="A55" s="133">
        <f t="shared" si="66"/>
        <v>4</v>
      </c>
      <c r="B55" s="135" t="s">
        <v>160</v>
      </c>
      <c r="C55" s="134" t="s">
        <v>159</v>
      </c>
      <c r="D55" s="140"/>
      <c r="E55" s="140">
        <v>3529.8</v>
      </c>
      <c r="F55" s="136">
        <f t="shared" si="10"/>
        <v>2118</v>
      </c>
      <c r="G55" s="136">
        <v>353</v>
      </c>
      <c r="H55" s="136">
        <v>353</v>
      </c>
      <c r="I55" s="136">
        <v>353</v>
      </c>
      <c r="J55" s="136">
        <v>353</v>
      </c>
      <c r="K55" s="136">
        <v>353</v>
      </c>
      <c r="L55" s="136">
        <v>353</v>
      </c>
      <c r="M55" s="136">
        <v>0</v>
      </c>
      <c r="N55" s="136"/>
      <c r="O55" s="136">
        <v>2118</v>
      </c>
      <c r="P55" s="136">
        <f t="shared" si="54"/>
        <v>0</v>
      </c>
      <c r="Q55" s="141">
        <f t="shared" si="59"/>
        <v>100</v>
      </c>
      <c r="R55" s="136">
        <f t="shared" ref="R55:R67" si="67">O55</f>
        <v>2118</v>
      </c>
      <c r="S55" s="136">
        <f t="shared" ref="S55:S67" si="68">F55-R55</f>
        <v>0</v>
      </c>
      <c r="T55" s="141">
        <f t="shared" ref="T55:T67" si="69">F55/R55*100</f>
        <v>100</v>
      </c>
      <c r="U55" s="141">
        <f t="shared" si="36"/>
        <v>60.00339962604113</v>
      </c>
      <c r="V55" s="136"/>
      <c r="W55" s="137">
        <f t="shared" si="50"/>
        <v>2118</v>
      </c>
      <c r="X55" s="138"/>
    </row>
    <row r="56" spans="1:24" s="132" customFormat="1" ht="58.5" x14ac:dyDescent="0.25">
      <c r="A56" s="133">
        <f t="shared" si="66"/>
        <v>5</v>
      </c>
      <c r="B56" s="135" t="s">
        <v>165</v>
      </c>
      <c r="C56" s="134" t="s">
        <v>164</v>
      </c>
      <c r="D56" s="140"/>
      <c r="E56" s="140">
        <v>25364.7</v>
      </c>
      <c r="F56" s="136">
        <f t="shared" si="10"/>
        <v>25364.699999999997</v>
      </c>
      <c r="G56" s="136"/>
      <c r="H56" s="136"/>
      <c r="I56" s="136"/>
      <c r="J56" s="136"/>
      <c r="K56" s="136">
        <v>7165.2</v>
      </c>
      <c r="L56" s="136">
        <v>7165.2</v>
      </c>
      <c r="M56" s="136">
        <v>7165.2</v>
      </c>
      <c r="N56" s="136">
        <v>3869.1</v>
      </c>
      <c r="O56" s="136">
        <v>25364.7</v>
      </c>
      <c r="P56" s="136">
        <f t="shared" si="54"/>
        <v>0</v>
      </c>
      <c r="Q56" s="141">
        <f t="shared" si="59"/>
        <v>99.999999999999986</v>
      </c>
      <c r="R56" s="136">
        <f t="shared" si="67"/>
        <v>25364.7</v>
      </c>
      <c r="S56" s="136">
        <f t="shared" si="68"/>
        <v>0</v>
      </c>
      <c r="T56" s="141">
        <f t="shared" si="69"/>
        <v>99.999999999999986</v>
      </c>
      <c r="U56" s="141">
        <f t="shared" si="36"/>
        <v>99.999999999999986</v>
      </c>
      <c r="V56" s="136"/>
      <c r="W56" s="137">
        <f t="shared" si="50"/>
        <v>25364.699999999997</v>
      </c>
      <c r="X56" s="138"/>
    </row>
    <row r="57" spans="1:24" s="132" customFormat="1" ht="39" x14ac:dyDescent="0.25">
      <c r="A57" s="133">
        <f t="shared" ref="A57:A68" si="70">A56+1</f>
        <v>6</v>
      </c>
      <c r="B57" s="135" t="s">
        <v>162</v>
      </c>
      <c r="C57" s="134" t="s">
        <v>161</v>
      </c>
      <c r="D57" s="140"/>
      <c r="E57" s="140">
        <v>38127.300000000003</v>
      </c>
      <c r="F57" s="136">
        <f t="shared" si="10"/>
        <v>38127.300000000003</v>
      </c>
      <c r="G57" s="136">
        <v>6048.4</v>
      </c>
      <c r="H57" s="136">
        <v>6377</v>
      </c>
      <c r="I57" s="136">
        <v>6212.7</v>
      </c>
      <c r="J57" s="136">
        <v>6212.7</v>
      </c>
      <c r="K57" s="136">
        <v>6212.7</v>
      </c>
      <c r="L57" s="136">
        <v>6218.5</v>
      </c>
      <c r="M57" s="136">
        <v>0</v>
      </c>
      <c r="N57" s="136">
        <v>845.3</v>
      </c>
      <c r="O57" s="136">
        <v>38127.300000000003</v>
      </c>
      <c r="P57" s="136">
        <f>F57-O57</f>
        <v>0</v>
      </c>
      <c r="Q57" s="141">
        <f t="shared" si="59"/>
        <v>100</v>
      </c>
      <c r="R57" s="136">
        <f t="shared" si="67"/>
        <v>38127.300000000003</v>
      </c>
      <c r="S57" s="136">
        <f t="shared" si="68"/>
        <v>0</v>
      </c>
      <c r="T57" s="141">
        <f t="shared" si="69"/>
        <v>100</v>
      </c>
      <c r="U57" s="141">
        <f t="shared" si="36"/>
        <v>100</v>
      </c>
      <c r="V57" s="136"/>
      <c r="W57" s="137">
        <f t="shared" si="50"/>
        <v>38127.300000000003</v>
      </c>
      <c r="X57" s="138"/>
    </row>
    <row r="58" spans="1:24" s="132" customFormat="1" ht="23.25" x14ac:dyDescent="0.25">
      <c r="A58" s="133">
        <f t="shared" si="70"/>
        <v>7</v>
      </c>
      <c r="B58" s="135" t="s">
        <v>166</v>
      </c>
      <c r="C58" s="134" t="s">
        <v>167</v>
      </c>
      <c r="D58" s="140"/>
      <c r="E58" s="140">
        <v>1795.681</v>
      </c>
      <c r="F58" s="136">
        <f t="shared" si="10"/>
        <v>1795.681</v>
      </c>
      <c r="G58" s="136"/>
      <c r="H58" s="136"/>
      <c r="I58" s="136">
        <v>337.25700000000001</v>
      </c>
      <c r="J58" s="136">
        <v>667.202</v>
      </c>
      <c r="K58" s="136">
        <v>791.22199999999998</v>
      </c>
      <c r="L58" s="136"/>
      <c r="M58" s="136">
        <v>0</v>
      </c>
      <c r="N58" s="136"/>
      <c r="O58" s="136">
        <v>1795.681</v>
      </c>
      <c r="P58" s="136">
        <f>F58-O58</f>
        <v>0</v>
      </c>
      <c r="Q58" s="141">
        <f t="shared" si="59"/>
        <v>100</v>
      </c>
      <c r="R58" s="136">
        <f t="shared" si="67"/>
        <v>1795.681</v>
      </c>
      <c r="S58" s="136">
        <f t="shared" si="68"/>
        <v>0</v>
      </c>
      <c r="T58" s="141">
        <f t="shared" si="69"/>
        <v>100</v>
      </c>
      <c r="U58" s="141">
        <f t="shared" ref="U58" si="71">F58/E58*100</f>
        <v>100</v>
      </c>
      <c r="V58" s="136">
        <v>4423.0439999999999</v>
      </c>
      <c r="W58" s="137">
        <f t="shared" si="50"/>
        <v>-2627.3629999999998</v>
      </c>
      <c r="X58" s="138">
        <f>F58/V58*100</f>
        <v>40.598307410009944</v>
      </c>
    </row>
    <row r="59" spans="1:24" s="132" customFormat="1" ht="299.25" customHeight="1" x14ac:dyDescent="0.25">
      <c r="A59" s="133">
        <f t="shared" si="70"/>
        <v>8</v>
      </c>
      <c r="B59" s="135" t="s">
        <v>194</v>
      </c>
      <c r="C59" s="134" t="s">
        <v>193</v>
      </c>
      <c r="D59" s="140"/>
      <c r="E59" s="140">
        <v>137410.092</v>
      </c>
      <c r="F59" s="136">
        <f t="shared" si="10"/>
        <v>44792.362999999998</v>
      </c>
      <c r="G59" s="136"/>
      <c r="H59" s="136"/>
      <c r="I59" s="136"/>
      <c r="J59" s="136"/>
      <c r="K59" s="136"/>
      <c r="L59" s="136"/>
      <c r="M59" s="136"/>
      <c r="N59" s="136">
        <v>44792.362999999998</v>
      </c>
      <c r="O59" s="136">
        <v>44792.362999999998</v>
      </c>
      <c r="P59" s="136">
        <f t="shared" ref="P59:P62" si="72">F59-O59</f>
        <v>0</v>
      </c>
      <c r="Q59" s="141">
        <f t="shared" si="59"/>
        <v>100</v>
      </c>
      <c r="R59" s="136">
        <f t="shared" ref="R59:R62" si="73">O59</f>
        <v>44792.362999999998</v>
      </c>
      <c r="S59" s="136">
        <f t="shared" ref="S59:S62" si="74">F59-R59</f>
        <v>0</v>
      </c>
      <c r="T59" s="141"/>
      <c r="U59" s="141"/>
      <c r="V59" s="136"/>
      <c r="W59" s="137">
        <f t="shared" ref="W59:W62" si="75">F59-V59</f>
        <v>44792.362999999998</v>
      </c>
      <c r="X59" s="138"/>
    </row>
    <row r="60" spans="1:24" s="132" customFormat="1" ht="282" customHeight="1" x14ac:dyDescent="0.25">
      <c r="A60" s="133">
        <f t="shared" si="70"/>
        <v>9</v>
      </c>
      <c r="B60" s="135" t="s">
        <v>202</v>
      </c>
      <c r="C60" s="134">
        <v>41050400</v>
      </c>
      <c r="D60" s="140"/>
      <c r="E60" s="140"/>
      <c r="F60" s="136">
        <f t="shared" si="10"/>
        <v>0</v>
      </c>
      <c r="G60" s="136"/>
      <c r="H60" s="136"/>
      <c r="I60" s="136"/>
      <c r="J60" s="136"/>
      <c r="K60" s="136"/>
      <c r="L60" s="136"/>
      <c r="M60" s="136"/>
      <c r="N60" s="136"/>
      <c r="O60" s="136"/>
      <c r="P60" s="136">
        <f t="shared" si="72"/>
        <v>0</v>
      </c>
      <c r="Q60" s="141"/>
      <c r="R60" s="136">
        <f t="shared" si="73"/>
        <v>0</v>
      </c>
      <c r="S60" s="136">
        <f t="shared" si="74"/>
        <v>0</v>
      </c>
      <c r="T60" s="141"/>
      <c r="U60" s="141"/>
      <c r="V60" s="136">
        <v>121536.639</v>
      </c>
      <c r="W60" s="137">
        <f t="shared" si="75"/>
        <v>-121536.639</v>
      </c>
      <c r="X60" s="138">
        <f t="shared" ref="X60:X62" si="76">F60/V60*100</f>
        <v>0</v>
      </c>
    </row>
    <row r="61" spans="1:24" s="132" customFormat="1" ht="214.5" x14ac:dyDescent="0.25">
      <c r="A61" s="133">
        <f t="shared" si="70"/>
        <v>10</v>
      </c>
      <c r="B61" s="135" t="s">
        <v>200</v>
      </c>
      <c r="C61" s="134">
        <v>41050500</v>
      </c>
      <c r="D61" s="140"/>
      <c r="E61" s="140"/>
      <c r="F61" s="136">
        <f t="shared" si="10"/>
        <v>0</v>
      </c>
      <c r="G61" s="136"/>
      <c r="H61" s="136"/>
      <c r="I61" s="136"/>
      <c r="J61" s="136"/>
      <c r="K61" s="136"/>
      <c r="L61" s="136"/>
      <c r="M61" s="136"/>
      <c r="N61" s="136"/>
      <c r="O61" s="136"/>
      <c r="P61" s="136">
        <f t="shared" si="72"/>
        <v>0</v>
      </c>
      <c r="Q61" s="141"/>
      <c r="R61" s="136">
        <f t="shared" si="73"/>
        <v>0</v>
      </c>
      <c r="S61" s="136">
        <f t="shared" si="74"/>
        <v>0</v>
      </c>
      <c r="T61" s="141"/>
      <c r="U61" s="141"/>
      <c r="V61" s="136">
        <v>6536.9610000000002</v>
      </c>
      <c r="W61" s="137">
        <f t="shared" si="75"/>
        <v>-6536.9610000000002</v>
      </c>
      <c r="X61" s="138">
        <f t="shared" si="76"/>
        <v>0</v>
      </c>
    </row>
    <row r="62" spans="1:24" s="132" customFormat="1" ht="292.5" x14ac:dyDescent="0.25">
      <c r="A62" s="133">
        <f t="shared" si="70"/>
        <v>11</v>
      </c>
      <c r="B62" s="135" t="s">
        <v>201</v>
      </c>
      <c r="C62" s="134">
        <v>41050600</v>
      </c>
      <c r="D62" s="140"/>
      <c r="E62" s="140"/>
      <c r="F62" s="136">
        <f t="shared" si="10"/>
        <v>0</v>
      </c>
      <c r="G62" s="136"/>
      <c r="H62" s="136"/>
      <c r="I62" s="136"/>
      <c r="J62" s="136"/>
      <c r="K62" s="136"/>
      <c r="L62" s="136"/>
      <c r="M62" s="136"/>
      <c r="N62" s="136"/>
      <c r="O62" s="136"/>
      <c r="P62" s="136">
        <f t="shared" si="72"/>
        <v>0</v>
      </c>
      <c r="Q62" s="141"/>
      <c r="R62" s="136">
        <f t="shared" si="73"/>
        <v>0</v>
      </c>
      <c r="S62" s="136">
        <f t="shared" si="74"/>
        <v>0</v>
      </c>
      <c r="T62" s="141"/>
      <c r="U62" s="141"/>
      <c r="V62" s="136">
        <v>18096.772000000001</v>
      </c>
      <c r="W62" s="137">
        <f t="shared" si="75"/>
        <v>-18096.772000000001</v>
      </c>
      <c r="X62" s="138">
        <f t="shared" si="76"/>
        <v>0</v>
      </c>
    </row>
    <row r="63" spans="1:24" s="132" customFormat="1" ht="39" x14ac:dyDescent="0.25">
      <c r="A63" s="133">
        <f t="shared" si="70"/>
        <v>12</v>
      </c>
      <c r="B63" s="106" t="s">
        <v>135</v>
      </c>
      <c r="C63" s="88" t="s">
        <v>111</v>
      </c>
      <c r="D63" s="140">
        <v>18676.11</v>
      </c>
      <c r="E63" s="140">
        <v>27518.71</v>
      </c>
      <c r="F63" s="136">
        <f t="shared" si="10"/>
        <v>18408.41</v>
      </c>
      <c r="G63" s="136">
        <v>2136.527</v>
      </c>
      <c r="H63" s="136">
        <v>2136.527</v>
      </c>
      <c r="I63" s="136">
        <v>2136.527</v>
      </c>
      <c r="J63" s="136">
        <v>2136.527</v>
      </c>
      <c r="K63" s="136">
        <v>2722.953</v>
      </c>
      <c r="L63" s="136">
        <v>5449.6769999999997</v>
      </c>
      <c r="M63" s="136">
        <v>978.58</v>
      </c>
      <c r="N63" s="136">
        <v>711.09199999999998</v>
      </c>
      <c r="O63" s="136">
        <v>18408.41</v>
      </c>
      <c r="P63" s="136">
        <f t="shared" ref="P63:P76" si="77">F63-O63</f>
        <v>0</v>
      </c>
      <c r="Q63" s="141">
        <f t="shared" ref="Q63:Q68" si="78">F63/O63*100</f>
        <v>100</v>
      </c>
      <c r="R63" s="136">
        <f t="shared" si="67"/>
        <v>18408.41</v>
      </c>
      <c r="S63" s="136">
        <f t="shared" si="68"/>
        <v>0</v>
      </c>
      <c r="T63" s="141">
        <f t="shared" si="69"/>
        <v>100</v>
      </c>
      <c r="U63" s="141">
        <f t="shared" ref="U63:U71" si="79">F63/E63*100</f>
        <v>66.894160373069809</v>
      </c>
      <c r="V63" s="136">
        <v>15132.94</v>
      </c>
      <c r="W63" s="137">
        <f t="shared" si="50"/>
        <v>3275.4699999999993</v>
      </c>
      <c r="X63" s="138">
        <f>F63/V63*100</f>
        <v>121.64463745974015</v>
      </c>
    </row>
    <row r="64" spans="1:24" s="132" customFormat="1" ht="58.5" x14ac:dyDescent="0.25">
      <c r="A64" s="133">
        <f t="shared" si="70"/>
        <v>13</v>
      </c>
      <c r="B64" s="106" t="s">
        <v>203</v>
      </c>
      <c r="C64" s="88">
        <v>41051200</v>
      </c>
      <c r="D64" s="140"/>
      <c r="E64" s="140"/>
      <c r="F64" s="136"/>
      <c r="G64" s="136"/>
      <c r="H64" s="136"/>
      <c r="I64" s="136"/>
      <c r="J64" s="136"/>
      <c r="K64" s="136"/>
      <c r="L64" s="136"/>
      <c r="M64" s="136"/>
      <c r="N64" s="136"/>
      <c r="O64" s="136"/>
      <c r="P64" s="136"/>
      <c r="Q64" s="141"/>
      <c r="R64" s="136"/>
      <c r="S64" s="136"/>
      <c r="T64" s="141"/>
      <c r="U64" s="141"/>
      <c r="V64" s="136">
        <v>2257.1999999999998</v>
      </c>
      <c r="W64" s="137">
        <f t="shared" ref="W64:W65" si="80">F64-V64</f>
        <v>-2257.1999999999998</v>
      </c>
      <c r="X64" s="138">
        <f t="shared" ref="X64:X65" si="81">F64/V64*100</f>
        <v>0</v>
      </c>
    </row>
    <row r="65" spans="1:24" s="132" customFormat="1" ht="58.5" x14ac:dyDescent="0.25">
      <c r="A65" s="133">
        <f t="shared" si="70"/>
        <v>14</v>
      </c>
      <c r="B65" s="106" t="s">
        <v>204</v>
      </c>
      <c r="C65" s="88" t="s">
        <v>205</v>
      </c>
      <c r="D65" s="140"/>
      <c r="E65" s="140"/>
      <c r="F65" s="136"/>
      <c r="G65" s="136"/>
      <c r="H65" s="136"/>
      <c r="I65" s="136"/>
      <c r="J65" s="136"/>
      <c r="K65" s="136"/>
      <c r="L65" s="136"/>
      <c r="M65" s="136"/>
      <c r="N65" s="136"/>
      <c r="O65" s="136"/>
      <c r="P65" s="136"/>
      <c r="Q65" s="141"/>
      <c r="R65" s="136"/>
      <c r="S65" s="136"/>
      <c r="T65" s="141"/>
      <c r="U65" s="141"/>
      <c r="V65" s="136">
        <v>755.755</v>
      </c>
      <c r="W65" s="137">
        <f t="shared" si="80"/>
        <v>-755.755</v>
      </c>
      <c r="X65" s="138">
        <f t="shared" si="81"/>
        <v>0</v>
      </c>
    </row>
    <row r="66" spans="1:24" s="132" customFormat="1" ht="58.5" x14ac:dyDescent="0.25">
      <c r="A66" s="133">
        <f t="shared" si="70"/>
        <v>15</v>
      </c>
      <c r="B66" s="106" t="s">
        <v>186</v>
      </c>
      <c r="C66" s="88" t="s">
        <v>187</v>
      </c>
      <c r="D66" s="140"/>
      <c r="E66" s="140">
        <v>79.055999999999997</v>
      </c>
      <c r="F66" s="136">
        <f t="shared" si="10"/>
        <v>43.92</v>
      </c>
      <c r="G66" s="136"/>
      <c r="H66" s="136"/>
      <c r="I66" s="136"/>
      <c r="J66" s="136">
        <v>8.7840000000000007</v>
      </c>
      <c r="K66" s="136">
        <v>8.7840000000000007</v>
      </c>
      <c r="L66" s="136">
        <v>8.7840000000000007</v>
      </c>
      <c r="M66" s="136">
        <v>8.7840000000000007</v>
      </c>
      <c r="N66" s="136">
        <v>8.7840000000000007</v>
      </c>
      <c r="O66" s="136">
        <v>43.92</v>
      </c>
      <c r="P66" s="136">
        <f t="shared" ref="P66" si="82">F66-O66</f>
        <v>0</v>
      </c>
      <c r="Q66" s="141">
        <f t="shared" ref="Q66" si="83">F66/O66*100</f>
        <v>100</v>
      </c>
      <c r="R66" s="136">
        <f t="shared" si="67"/>
        <v>43.92</v>
      </c>
      <c r="S66" s="136">
        <f t="shared" si="68"/>
        <v>0</v>
      </c>
      <c r="T66" s="141">
        <f t="shared" si="69"/>
        <v>100</v>
      </c>
      <c r="U66" s="141">
        <f t="shared" si="79"/>
        <v>55.555555555555557</v>
      </c>
      <c r="V66" s="136">
        <v>51.972000000000001</v>
      </c>
      <c r="W66" s="137">
        <f t="shared" ref="W66" si="84">F66-V66</f>
        <v>-8.0519999999999996</v>
      </c>
      <c r="X66" s="138">
        <f>F66/V66*100</f>
        <v>84.507042253521121</v>
      </c>
    </row>
    <row r="67" spans="1:24" s="132" customFormat="1" ht="78" x14ac:dyDescent="0.25">
      <c r="A67" s="133">
        <f t="shared" si="70"/>
        <v>16</v>
      </c>
      <c r="B67" s="106" t="s">
        <v>172</v>
      </c>
      <c r="C67" s="88">
        <v>41059300</v>
      </c>
      <c r="D67" s="140"/>
      <c r="E67" s="140">
        <v>4550.3829999999998</v>
      </c>
      <c r="F67" s="136">
        <f t="shared" si="10"/>
        <v>3095.0160000000001</v>
      </c>
      <c r="G67" s="136">
        <v>0</v>
      </c>
      <c r="H67" s="136">
        <v>773.75400000000002</v>
      </c>
      <c r="I67" s="136">
        <v>386.87700000000001</v>
      </c>
      <c r="J67" s="136">
        <v>386.87700000000001</v>
      </c>
      <c r="K67" s="136">
        <v>386.87700000000001</v>
      </c>
      <c r="L67" s="136">
        <v>386.87700000000001</v>
      </c>
      <c r="M67" s="136">
        <v>386.87700000000001</v>
      </c>
      <c r="N67" s="136">
        <v>386.87700000000001</v>
      </c>
      <c r="O67" s="136">
        <v>3095.0160000000001</v>
      </c>
      <c r="P67" s="136">
        <f t="shared" si="77"/>
        <v>0</v>
      </c>
      <c r="Q67" s="141">
        <f t="shared" si="78"/>
        <v>100</v>
      </c>
      <c r="R67" s="136">
        <f t="shared" si="67"/>
        <v>3095.0160000000001</v>
      </c>
      <c r="S67" s="136">
        <f t="shared" si="68"/>
        <v>0</v>
      </c>
      <c r="T67" s="141">
        <f t="shared" si="69"/>
        <v>100</v>
      </c>
      <c r="U67" s="141">
        <f t="shared" si="79"/>
        <v>68.016604316603676</v>
      </c>
      <c r="V67" s="136">
        <v>0</v>
      </c>
      <c r="W67" s="137">
        <f t="shared" si="50"/>
        <v>3095.0160000000001</v>
      </c>
      <c r="X67" s="138"/>
    </row>
    <row r="68" spans="1:24" s="132" customFormat="1" ht="23.25" x14ac:dyDescent="0.25">
      <c r="A68" s="133">
        <f t="shared" si="70"/>
        <v>17</v>
      </c>
      <c r="B68" s="107" t="s">
        <v>136</v>
      </c>
      <c r="C68" s="88" t="s">
        <v>103</v>
      </c>
      <c r="D68" s="140">
        <f>SUM(D69:D75)</f>
        <v>1644</v>
      </c>
      <c r="E68" s="140">
        <f>SUM(E69:E75)</f>
        <v>3072.547</v>
      </c>
      <c r="F68" s="136">
        <f t="shared" si="10"/>
        <v>2339.2899999999995</v>
      </c>
      <c r="G68" s="136">
        <f t="shared" ref="G68:N68" si="85">SUM(G69:G75)</f>
        <v>0</v>
      </c>
      <c r="H68" s="136">
        <f t="shared" si="85"/>
        <v>258</v>
      </c>
      <c r="I68" s="136">
        <f t="shared" si="85"/>
        <v>399.90500000000003</v>
      </c>
      <c r="J68" s="136">
        <f t="shared" si="85"/>
        <v>540.26599999999996</v>
      </c>
      <c r="K68" s="136">
        <f t="shared" ref="K68:M68" si="86">SUM(K69:K75)</f>
        <v>290.60599999999999</v>
      </c>
      <c r="L68" s="136">
        <f t="shared" si="86"/>
        <v>274.19499999999999</v>
      </c>
      <c r="M68" s="136">
        <f t="shared" si="86"/>
        <v>345.298</v>
      </c>
      <c r="N68" s="136">
        <f t="shared" si="85"/>
        <v>231.01999999999998</v>
      </c>
      <c r="O68" s="136">
        <f>SUM(O69:O75)</f>
        <v>2511.6079999999997</v>
      </c>
      <c r="P68" s="136">
        <f t="shared" si="77"/>
        <v>-172.31800000000021</v>
      </c>
      <c r="Q68" s="141">
        <f t="shared" si="78"/>
        <v>93.139136362043757</v>
      </c>
      <c r="R68" s="136">
        <f t="shared" ref="R68" si="87">O68</f>
        <v>2511.6079999999997</v>
      </c>
      <c r="S68" s="136">
        <f t="shared" ref="S68:S71" si="88">F68-R68</f>
        <v>-172.31800000000021</v>
      </c>
      <c r="T68" s="141">
        <f t="shared" ref="T68:T71" si="89">F68/R68*100</f>
        <v>93.139136362043757</v>
      </c>
      <c r="U68" s="141">
        <f t="shared" si="79"/>
        <v>76.135206393913563</v>
      </c>
      <c r="V68" s="136">
        <f>SUM(V69:V75)</f>
        <v>1652.7750000000001</v>
      </c>
      <c r="W68" s="137">
        <f t="shared" si="50"/>
        <v>686.51499999999942</v>
      </c>
      <c r="X68" s="138">
        <f t="shared" ref="X68:X75" si="90">F68/V68*100</f>
        <v>141.53711182707866</v>
      </c>
    </row>
    <row r="69" spans="1:24" s="32" customFormat="1" ht="39" x14ac:dyDescent="0.25">
      <c r="A69" s="31" t="s">
        <v>206</v>
      </c>
      <c r="B69" s="108" t="s">
        <v>137</v>
      </c>
      <c r="C69" s="69"/>
      <c r="D69" s="126">
        <v>48</v>
      </c>
      <c r="E69" s="126">
        <v>48</v>
      </c>
      <c r="F69" s="125">
        <f t="shared" si="10"/>
        <v>14.718</v>
      </c>
      <c r="G69" s="125">
        <v>0</v>
      </c>
      <c r="H69" s="125"/>
      <c r="I69" s="125"/>
      <c r="J69" s="125">
        <v>8.3810000000000002</v>
      </c>
      <c r="K69" s="125">
        <v>3.5609999999999999</v>
      </c>
      <c r="L69" s="125">
        <v>2.7759999999999998</v>
      </c>
      <c r="M69" s="125"/>
      <c r="N69" s="125"/>
      <c r="O69" s="125">
        <v>32</v>
      </c>
      <c r="P69" s="125">
        <f t="shared" ref="P69" si="91">F69-O69</f>
        <v>-17.282</v>
      </c>
      <c r="Q69" s="113">
        <f t="shared" ref="Q69" si="92">F69/O69*100</f>
        <v>45.993749999999999</v>
      </c>
      <c r="R69" s="125">
        <f t="shared" ref="R69:R75" si="93">O69</f>
        <v>32</v>
      </c>
      <c r="S69" s="125">
        <f t="shared" si="88"/>
        <v>-17.282</v>
      </c>
      <c r="T69" s="113">
        <f t="shared" si="89"/>
        <v>45.993749999999999</v>
      </c>
      <c r="U69" s="113">
        <f t="shared" si="79"/>
        <v>30.662499999999998</v>
      </c>
      <c r="V69" s="125">
        <v>14.141</v>
      </c>
      <c r="W69" s="79">
        <f t="shared" si="50"/>
        <v>0.57699999999999996</v>
      </c>
      <c r="X69" s="139">
        <f t="shared" si="90"/>
        <v>104.08033378120358</v>
      </c>
    </row>
    <row r="70" spans="1:24" s="32" customFormat="1" ht="39" x14ac:dyDescent="0.25">
      <c r="A70" s="31" t="s">
        <v>207</v>
      </c>
      <c r="B70" s="108" t="s">
        <v>138</v>
      </c>
      <c r="C70" s="69"/>
      <c r="D70" s="126">
        <v>1246.7</v>
      </c>
      <c r="E70" s="126">
        <v>1246.7</v>
      </c>
      <c r="F70" s="125">
        <f t="shared" si="10"/>
        <v>832</v>
      </c>
      <c r="G70" s="125">
        <v>0</v>
      </c>
      <c r="H70" s="125">
        <v>208</v>
      </c>
      <c r="I70" s="125">
        <v>104</v>
      </c>
      <c r="J70" s="125">
        <v>104</v>
      </c>
      <c r="K70" s="125">
        <v>104</v>
      </c>
      <c r="L70" s="125">
        <v>104</v>
      </c>
      <c r="M70" s="125">
        <v>104</v>
      </c>
      <c r="N70" s="125">
        <v>104</v>
      </c>
      <c r="O70" s="125">
        <v>832</v>
      </c>
      <c r="P70" s="125">
        <f t="shared" ref="P70:P75" si="94">F70-O70</f>
        <v>0</v>
      </c>
      <c r="Q70" s="113">
        <f t="shared" ref="Q70:Q75" si="95">F70/O70*100</f>
        <v>100</v>
      </c>
      <c r="R70" s="125">
        <f t="shared" si="93"/>
        <v>832</v>
      </c>
      <c r="S70" s="125">
        <f t="shared" si="88"/>
        <v>0</v>
      </c>
      <c r="T70" s="113">
        <f t="shared" si="89"/>
        <v>100</v>
      </c>
      <c r="U70" s="113">
        <f t="shared" si="79"/>
        <v>66.736183524504682</v>
      </c>
      <c r="V70" s="125">
        <v>665.04100000000005</v>
      </c>
      <c r="W70" s="79">
        <f t="shared" si="50"/>
        <v>166.95899999999995</v>
      </c>
      <c r="X70" s="139">
        <f t="shared" si="90"/>
        <v>125.10506871004945</v>
      </c>
    </row>
    <row r="71" spans="1:24" s="32" customFormat="1" ht="58.5" x14ac:dyDescent="0.25">
      <c r="A71" s="31" t="s">
        <v>208</v>
      </c>
      <c r="B71" s="108" t="s">
        <v>139</v>
      </c>
      <c r="C71" s="69"/>
      <c r="D71" s="126">
        <v>349.3</v>
      </c>
      <c r="E71" s="126">
        <v>349.3</v>
      </c>
      <c r="F71" s="125">
        <f t="shared" si="10"/>
        <v>174.65100000000001</v>
      </c>
      <c r="G71" s="125">
        <v>0</v>
      </c>
      <c r="H71" s="125"/>
      <c r="I71" s="125">
        <v>174.65100000000001</v>
      </c>
      <c r="J71" s="125"/>
      <c r="K71" s="125"/>
      <c r="L71" s="125"/>
      <c r="M71" s="125"/>
      <c r="N71" s="125"/>
      <c r="O71" s="125">
        <v>291.08499999999998</v>
      </c>
      <c r="P71" s="125">
        <f t="shared" si="94"/>
        <v>-116.43399999999997</v>
      </c>
      <c r="Q71" s="113">
        <f t="shared" si="95"/>
        <v>60.000000000000007</v>
      </c>
      <c r="R71" s="125">
        <f t="shared" si="93"/>
        <v>291.08499999999998</v>
      </c>
      <c r="S71" s="125">
        <f t="shared" si="88"/>
        <v>-116.43399999999997</v>
      </c>
      <c r="T71" s="113">
        <f t="shared" si="89"/>
        <v>60.000000000000007</v>
      </c>
      <c r="U71" s="113">
        <f t="shared" si="79"/>
        <v>50.000286286859428</v>
      </c>
      <c r="V71" s="125">
        <v>146.136</v>
      </c>
      <c r="W71" s="79">
        <f t="shared" si="50"/>
        <v>28.515000000000015</v>
      </c>
      <c r="X71" s="139">
        <f t="shared" si="90"/>
        <v>119.51264575463954</v>
      </c>
    </row>
    <row r="72" spans="1:24" s="32" customFormat="1" ht="58.5" hidden="1" x14ac:dyDescent="0.25">
      <c r="A72" s="31" t="s">
        <v>209</v>
      </c>
      <c r="B72" s="108" t="s">
        <v>195</v>
      </c>
      <c r="C72" s="69"/>
      <c r="D72" s="126"/>
      <c r="E72" s="126"/>
      <c r="F72" s="125">
        <f t="shared" si="10"/>
        <v>0</v>
      </c>
      <c r="G72" s="125"/>
      <c r="H72" s="125"/>
      <c r="I72" s="125"/>
      <c r="J72" s="125"/>
      <c r="K72" s="125"/>
      <c r="L72" s="125"/>
      <c r="M72" s="125"/>
      <c r="N72" s="125"/>
      <c r="O72" s="125"/>
      <c r="P72" s="125">
        <f t="shared" ref="P72" si="96">F72-O72</f>
        <v>0</v>
      </c>
      <c r="Q72" s="113"/>
      <c r="R72" s="125">
        <f t="shared" ref="R72" si="97">O72</f>
        <v>0</v>
      </c>
      <c r="S72" s="125">
        <f t="shared" ref="S72" si="98">F72-R72</f>
        <v>0</v>
      </c>
      <c r="T72" s="113"/>
      <c r="U72" s="113"/>
      <c r="V72" s="125"/>
      <c r="W72" s="79">
        <f t="shared" si="50"/>
        <v>0</v>
      </c>
      <c r="X72" s="139"/>
    </row>
    <row r="73" spans="1:24" s="32" customFormat="1" ht="88.5" customHeight="1" x14ac:dyDescent="0.25">
      <c r="A73" s="31" t="s">
        <v>209</v>
      </c>
      <c r="B73" s="108" t="s">
        <v>163</v>
      </c>
      <c r="C73" s="69"/>
      <c r="D73" s="126"/>
      <c r="E73" s="126">
        <f>327.993-116.595</f>
        <v>211.398</v>
      </c>
      <c r="F73" s="125">
        <f t="shared" si="10"/>
        <v>161.398</v>
      </c>
      <c r="G73" s="125">
        <v>0</v>
      </c>
      <c r="H73" s="125">
        <v>50</v>
      </c>
      <c r="I73" s="125"/>
      <c r="J73" s="125"/>
      <c r="K73" s="125"/>
      <c r="L73" s="125"/>
      <c r="M73" s="125">
        <v>111.398</v>
      </c>
      <c r="N73" s="125"/>
      <c r="O73" s="125">
        <v>200</v>
      </c>
      <c r="P73" s="125">
        <f t="shared" si="94"/>
        <v>-38.602000000000004</v>
      </c>
      <c r="Q73" s="113">
        <f t="shared" si="95"/>
        <v>80.698999999999998</v>
      </c>
      <c r="R73" s="125">
        <f t="shared" si="93"/>
        <v>200</v>
      </c>
      <c r="S73" s="125">
        <f t="shared" ref="S73:S75" si="99">F73-R73</f>
        <v>-38.602000000000004</v>
      </c>
      <c r="T73" s="113">
        <f t="shared" ref="T73:T75" si="100">F73/R73*100</f>
        <v>80.698999999999998</v>
      </c>
      <c r="U73" s="113">
        <f t="shared" ref="U73:U75" si="101">F73/E73*100</f>
        <v>76.347931390079367</v>
      </c>
      <c r="V73" s="125">
        <v>85.242999999999995</v>
      </c>
      <c r="W73" s="79">
        <f t="shared" si="50"/>
        <v>76.155000000000001</v>
      </c>
      <c r="X73" s="139">
        <f t="shared" si="90"/>
        <v>189.33871402930447</v>
      </c>
    </row>
    <row r="74" spans="1:24" s="32" customFormat="1" ht="58.5" x14ac:dyDescent="0.25">
      <c r="A74" s="31" t="s">
        <v>210</v>
      </c>
      <c r="B74" s="108" t="s">
        <v>183</v>
      </c>
      <c r="C74" s="69"/>
      <c r="D74" s="126"/>
      <c r="E74" s="126">
        <f>786.995+127.02</f>
        <v>914.01499999999999</v>
      </c>
      <c r="F74" s="125">
        <f t="shared" si="10"/>
        <v>914.01499999999999</v>
      </c>
      <c r="G74" s="125"/>
      <c r="H74" s="125"/>
      <c r="I74" s="125"/>
      <c r="J74" s="125">
        <v>367.25799999999998</v>
      </c>
      <c r="K74" s="125">
        <v>122.41800000000001</v>
      </c>
      <c r="L74" s="125">
        <v>167.41900000000001</v>
      </c>
      <c r="M74" s="125">
        <v>129.9</v>
      </c>
      <c r="N74" s="125">
        <v>127.02</v>
      </c>
      <c r="O74" s="125">
        <v>914.01499999999999</v>
      </c>
      <c r="P74" s="125">
        <f t="shared" si="94"/>
        <v>0</v>
      </c>
      <c r="Q74" s="113">
        <f t="shared" si="95"/>
        <v>100</v>
      </c>
      <c r="R74" s="125">
        <f t="shared" si="93"/>
        <v>914.01499999999999</v>
      </c>
      <c r="S74" s="125">
        <f t="shared" si="99"/>
        <v>0</v>
      </c>
      <c r="T74" s="113">
        <f t="shared" si="100"/>
        <v>100</v>
      </c>
      <c r="U74" s="113">
        <f t="shared" si="101"/>
        <v>100</v>
      </c>
      <c r="V74" s="125">
        <v>471.56200000000001</v>
      </c>
      <c r="W74" s="79">
        <f t="shared" si="50"/>
        <v>442.45299999999997</v>
      </c>
      <c r="X74" s="139">
        <f t="shared" si="90"/>
        <v>193.82711075107832</v>
      </c>
    </row>
    <row r="75" spans="1:24" s="32" customFormat="1" ht="58.5" x14ac:dyDescent="0.25">
      <c r="A75" s="31" t="s">
        <v>211</v>
      </c>
      <c r="B75" s="108" t="s">
        <v>149</v>
      </c>
      <c r="C75" s="69"/>
      <c r="D75" s="126"/>
      <c r="E75" s="126">
        <v>303.13400000000001</v>
      </c>
      <c r="F75" s="125">
        <f t="shared" si="10"/>
        <v>242.50800000000001</v>
      </c>
      <c r="G75" s="125">
        <v>0</v>
      </c>
      <c r="H75" s="125"/>
      <c r="I75" s="125">
        <f>60.627+60.627</f>
        <v>121.254</v>
      </c>
      <c r="J75" s="125">
        <v>60.627000000000002</v>
      </c>
      <c r="K75" s="125">
        <v>60.627000000000002</v>
      </c>
      <c r="L75" s="125"/>
      <c r="M75" s="125"/>
      <c r="N75" s="125"/>
      <c r="O75" s="125">
        <v>242.50800000000001</v>
      </c>
      <c r="P75" s="125">
        <f t="shared" si="94"/>
        <v>0</v>
      </c>
      <c r="Q75" s="113">
        <f t="shared" si="95"/>
        <v>100</v>
      </c>
      <c r="R75" s="125">
        <f t="shared" si="93"/>
        <v>242.50800000000001</v>
      </c>
      <c r="S75" s="125">
        <f t="shared" si="99"/>
        <v>0</v>
      </c>
      <c r="T75" s="113">
        <f t="shared" si="100"/>
        <v>100</v>
      </c>
      <c r="U75" s="113">
        <f t="shared" si="101"/>
        <v>80.000263909690105</v>
      </c>
      <c r="V75" s="125">
        <v>270.65199999999999</v>
      </c>
      <c r="W75" s="79">
        <f t="shared" si="50"/>
        <v>-28.143999999999977</v>
      </c>
      <c r="X75" s="139">
        <f t="shared" si="90"/>
        <v>89.601406972791636</v>
      </c>
    </row>
    <row r="76" spans="1:24" s="36" customFormat="1" ht="37.5" customHeight="1" x14ac:dyDescent="0.3">
      <c r="A76" s="34"/>
      <c r="B76" s="37" t="s">
        <v>29</v>
      </c>
      <c r="C76" s="35"/>
      <c r="D76" s="120">
        <f>D80+D79+D78</f>
        <v>620318.51</v>
      </c>
      <c r="E76" s="120">
        <f>E80+E79+E78</f>
        <v>1153697.469</v>
      </c>
      <c r="F76" s="120">
        <f t="shared" si="10"/>
        <v>749382.08</v>
      </c>
      <c r="G76" s="120">
        <f t="shared" ref="G76:N76" si="102">G80+G79+G78</f>
        <v>77177.726999999999</v>
      </c>
      <c r="H76" s="120">
        <f t="shared" ref="H76:M76" si="103">H80+H79+H78</f>
        <v>78538.081000000006</v>
      </c>
      <c r="I76" s="120">
        <f t="shared" si="103"/>
        <v>78466.065999999992</v>
      </c>
      <c r="J76" s="120">
        <f t="shared" si="103"/>
        <v>78945.156000000003</v>
      </c>
      <c r="K76" s="120">
        <f t="shared" si="103"/>
        <v>105411.14199999999</v>
      </c>
      <c r="L76" s="120">
        <f t="shared" si="103"/>
        <v>200895.93300000002</v>
      </c>
      <c r="M76" s="120">
        <f t="shared" si="103"/>
        <v>43994.138999999996</v>
      </c>
      <c r="N76" s="120">
        <f t="shared" si="102"/>
        <v>85953.83600000001</v>
      </c>
      <c r="O76" s="120">
        <f>O80+O79+O78</f>
        <v>749554.39800000004</v>
      </c>
      <c r="P76" s="120">
        <f t="shared" si="77"/>
        <v>-172.31800000008661</v>
      </c>
      <c r="Q76" s="115">
        <f>F76/O76*100</f>
        <v>99.977010607841152</v>
      </c>
      <c r="R76" s="120">
        <f>R80+R79+R78</f>
        <v>691463.03500000003</v>
      </c>
      <c r="S76" s="120">
        <f>F76-R76</f>
        <v>57919.044999999925</v>
      </c>
      <c r="T76" s="115">
        <f>F76/R76*100</f>
        <v>108.37630387573792</v>
      </c>
      <c r="U76" s="115">
        <f>F76/E76*100</f>
        <v>64.954817024046008</v>
      </c>
      <c r="V76" s="120">
        <f t="shared" ref="V76" si="104">V80+V79+V78</f>
        <v>752217.85800000012</v>
      </c>
      <c r="W76" s="56">
        <f t="shared" si="50"/>
        <v>-2835.7780000001658</v>
      </c>
      <c r="X76" s="57">
        <f>F76/V76*100</f>
        <v>99.623011077197773</v>
      </c>
    </row>
    <row r="77" spans="1:24" s="11" customFormat="1" ht="23.25" x14ac:dyDescent="0.25">
      <c r="A77" s="10"/>
      <c r="B77" s="104" t="s">
        <v>91</v>
      </c>
      <c r="C77" s="9"/>
      <c r="D77" s="127"/>
      <c r="E77" s="127"/>
      <c r="F77" s="127">
        <f t="shared" si="10"/>
        <v>0</v>
      </c>
      <c r="G77" s="127"/>
      <c r="H77" s="127"/>
      <c r="I77" s="127"/>
      <c r="J77" s="127"/>
      <c r="K77" s="127"/>
      <c r="L77" s="127"/>
      <c r="M77" s="127"/>
      <c r="N77" s="127"/>
      <c r="O77" s="127"/>
      <c r="P77" s="127"/>
      <c r="Q77" s="116"/>
      <c r="R77" s="127"/>
      <c r="S77" s="127"/>
      <c r="T77" s="116"/>
      <c r="U77" s="116"/>
      <c r="V77" s="127"/>
      <c r="W77" s="59"/>
      <c r="X77" s="60"/>
    </row>
    <row r="78" spans="1:24" s="11" customFormat="1" ht="22.5" hidden="1" customHeight="1" x14ac:dyDescent="0.25">
      <c r="A78" s="10"/>
      <c r="B78" s="97" t="s">
        <v>133</v>
      </c>
      <c r="C78" s="22"/>
      <c r="D78" s="121"/>
      <c r="E78" s="121"/>
      <c r="F78" s="121">
        <f t="shared" si="10"/>
        <v>0</v>
      </c>
      <c r="G78" s="121"/>
      <c r="H78" s="121"/>
      <c r="I78" s="121"/>
      <c r="J78" s="121"/>
      <c r="K78" s="121"/>
      <c r="L78" s="121"/>
      <c r="M78" s="121"/>
      <c r="N78" s="121"/>
      <c r="O78" s="121"/>
      <c r="P78" s="121"/>
      <c r="Q78" s="111"/>
      <c r="R78" s="121"/>
      <c r="S78" s="121">
        <f>F78-R78</f>
        <v>0</v>
      </c>
      <c r="T78" s="111"/>
      <c r="U78" s="111"/>
      <c r="V78" s="121"/>
      <c r="W78" s="59"/>
      <c r="X78" s="60"/>
    </row>
    <row r="79" spans="1:24" s="11" customFormat="1" ht="34.5" customHeight="1" x14ac:dyDescent="0.25">
      <c r="A79" s="10"/>
      <c r="B79" s="97" t="s">
        <v>104</v>
      </c>
      <c r="C79" s="22"/>
      <c r="D79" s="121"/>
      <c r="E79" s="121">
        <f>E58</f>
        <v>1795.681</v>
      </c>
      <c r="F79" s="121">
        <f t="shared" si="10"/>
        <v>1795.681</v>
      </c>
      <c r="G79" s="121">
        <f t="shared" ref="G79:O79" si="105">G58</f>
        <v>0</v>
      </c>
      <c r="H79" s="121">
        <f t="shared" si="105"/>
        <v>0</v>
      </c>
      <c r="I79" s="121">
        <f t="shared" si="105"/>
        <v>337.25700000000001</v>
      </c>
      <c r="J79" s="121">
        <f t="shared" si="105"/>
        <v>667.202</v>
      </c>
      <c r="K79" s="121">
        <f t="shared" si="105"/>
        <v>791.22199999999998</v>
      </c>
      <c r="L79" s="121">
        <f t="shared" si="105"/>
        <v>0</v>
      </c>
      <c r="M79" s="121">
        <f t="shared" ref="M79" si="106">M58</f>
        <v>0</v>
      </c>
      <c r="N79" s="121">
        <f t="shared" si="105"/>
        <v>0</v>
      </c>
      <c r="O79" s="121">
        <f t="shared" si="105"/>
        <v>1795.681</v>
      </c>
      <c r="P79" s="121">
        <f>F79-O79</f>
        <v>0</v>
      </c>
      <c r="Q79" s="111">
        <f>F79/O79*100</f>
        <v>100</v>
      </c>
      <c r="R79" s="121">
        <f>R58</f>
        <v>1795.681</v>
      </c>
      <c r="S79" s="121">
        <f>F79-R79</f>
        <v>0</v>
      </c>
      <c r="T79" s="111">
        <f>F79/R79*100</f>
        <v>100</v>
      </c>
      <c r="U79" s="111">
        <f>F79/E79*100</f>
        <v>100</v>
      </c>
      <c r="V79" s="121">
        <f>V58</f>
        <v>4423.0439999999999</v>
      </c>
      <c r="W79" s="59">
        <f>F79-V79</f>
        <v>-2627.3629999999998</v>
      </c>
      <c r="X79" s="60">
        <f>F79/V79*100</f>
        <v>40.598307410009944</v>
      </c>
    </row>
    <row r="80" spans="1:24" s="11" customFormat="1" ht="33.75" customHeight="1" x14ac:dyDescent="0.25">
      <c r="A80" s="10"/>
      <c r="B80" s="97" t="s">
        <v>69</v>
      </c>
      <c r="C80" s="22"/>
      <c r="D80" s="121">
        <f>D81+D82</f>
        <v>620318.51</v>
      </c>
      <c r="E80" s="121">
        <f>E81+E82</f>
        <v>1151901.7879999999</v>
      </c>
      <c r="F80" s="121">
        <f t="shared" si="10"/>
        <v>747586.39899999998</v>
      </c>
      <c r="G80" s="121">
        <f t="shared" ref="G80:N80" si="107">G81+G82</f>
        <v>77177.726999999999</v>
      </c>
      <c r="H80" s="121">
        <f t="shared" ref="H80:M80" si="108">H81+H82</f>
        <v>78538.081000000006</v>
      </c>
      <c r="I80" s="121">
        <f t="shared" si="108"/>
        <v>78128.808999999994</v>
      </c>
      <c r="J80" s="121">
        <f t="shared" si="108"/>
        <v>78277.953999999998</v>
      </c>
      <c r="K80" s="121">
        <f t="shared" si="108"/>
        <v>104619.92</v>
      </c>
      <c r="L80" s="121">
        <f t="shared" si="108"/>
        <v>200895.93300000002</v>
      </c>
      <c r="M80" s="121">
        <f t="shared" si="108"/>
        <v>43994.138999999996</v>
      </c>
      <c r="N80" s="121">
        <f t="shared" si="107"/>
        <v>85953.83600000001</v>
      </c>
      <c r="O80" s="121">
        <f>O81+O82</f>
        <v>747758.71700000006</v>
      </c>
      <c r="P80" s="121">
        <f>F80-O80</f>
        <v>-172.31800000008661</v>
      </c>
      <c r="Q80" s="111">
        <f>F80/O80*100</f>
        <v>99.976955400708476</v>
      </c>
      <c r="R80" s="121">
        <f>R81+R82</f>
        <v>689667.35400000005</v>
      </c>
      <c r="S80" s="121">
        <f>F80-R80</f>
        <v>57919.044999999925</v>
      </c>
      <c r="T80" s="111">
        <f>F80/R80*100</f>
        <v>108.39811318660735</v>
      </c>
      <c r="U80" s="111">
        <f>F80/E80*100</f>
        <v>64.900185657147361</v>
      </c>
      <c r="V80" s="121">
        <f>V81+V82</f>
        <v>747794.81400000013</v>
      </c>
      <c r="W80" s="59">
        <f>F80-V80</f>
        <v>-208.41500000015367</v>
      </c>
      <c r="X80" s="60">
        <f>F80/V80*100</f>
        <v>99.972129386818636</v>
      </c>
    </row>
    <row r="81" spans="1:24" s="7" customFormat="1" ht="33.75" customHeight="1" x14ac:dyDescent="0.25">
      <c r="A81" s="12"/>
      <c r="B81" s="15" t="s">
        <v>95</v>
      </c>
      <c r="C81" s="15"/>
      <c r="D81" s="126">
        <f>D54</f>
        <v>599998.4</v>
      </c>
      <c r="E81" s="126">
        <f>E54+E55+E57+E56+E53+E52</f>
        <v>979271</v>
      </c>
      <c r="F81" s="126">
        <f t="shared" si="10"/>
        <v>678907.4</v>
      </c>
      <c r="G81" s="126">
        <f>G54+G55+G57+G56</f>
        <v>75041.2</v>
      </c>
      <c r="H81" s="126">
        <f>H54+H55+H57+H56</f>
        <v>75369.8</v>
      </c>
      <c r="I81" s="126">
        <f>I54+I55+I57+I56</f>
        <v>75205.5</v>
      </c>
      <c r="J81" s="126">
        <f>J54+J55+J57+J56</f>
        <v>75205.5</v>
      </c>
      <c r="K81" s="126">
        <f>K54+K55+K57+K56</f>
        <v>101210.7</v>
      </c>
      <c r="L81" s="126">
        <f>L54+L55+L57+L56+L52</f>
        <v>194776.40000000002</v>
      </c>
      <c r="M81" s="126">
        <f>M54+M55+M57+M56+M52</f>
        <v>42274.6</v>
      </c>
      <c r="N81" s="126">
        <f>N54+N55+N57+N56+N52</f>
        <v>39823.700000000004</v>
      </c>
      <c r="O81" s="126">
        <f>O54+O55+O57+O56+O52</f>
        <v>678907.4</v>
      </c>
      <c r="P81" s="126">
        <f>F81-O81</f>
        <v>0</v>
      </c>
      <c r="Q81" s="142">
        <f>F81/O81*100</f>
        <v>100</v>
      </c>
      <c r="R81" s="126">
        <f>R54+R55+R57+R56</f>
        <v>665608.4</v>
      </c>
      <c r="S81" s="126">
        <f>F81-R81</f>
        <v>13299</v>
      </c>
      <c r="T81" s="142">
        <f>F81/R81*100</f>
        <v>101.99802165958243</v>
      </c>
      <c r="U81" s="142">
        <f>F81/E81*100</f>
        <v>69.327836727524854</v>
      </c>
      <c r="V81" s="126">
        <f>V54+V52+V53</f>
        <v>581773.80000000016</v>
      </c>
      <c r="W81" s="79">
        <f>F81-V81</f>
        <v>97133.59999999986</v>
      </c>
      <c r="X81" s="139">
        <f>F81/V81*100</f>
        <v>116.69611110022484</v>
      </c>
    </row>
    <row r="82" spans="1:24" s="7" customFormat="1" ht="33.75" customHeight="1" x14ac:dyDescent="0.25">
      <c r="A82" s="12"/>
      <c r="B82" s="105" t="s">
        <v>94</v>
      </c>
      <c r="C82" s="15"/>
      <c r="D82" s="126">
        <f>D63+D68</f>
        <v>20320.11</v>
      </c>
      <c r="E82" s="126">
        <f>E63+E68+E67+E66+E59</f>
        <v>172630.788</v>
      </c>
      <c r="F82" s="126">
        <f t="shared" si="10"/>
        <v>68678.998999999996</v>
      </c>
      <c r="G82" s="126">
        <f>G63+G68+G67+G66</f>
        <v>2136.527</v>
      </c>
      <c r="H82" s="126">
        <f t="shared" ref="H82:I82" si="109">H63+H68+H67+H66</f>
        <v>3168.2809999999999</v>
      </c>
      <c r="I82" s="126">
        <f t="shared" si="109"/>
        <v>2923.3090000000002</v>
      </c>
      <c r="J82" s="126">
        <f t="shared" ref="J82:K82" si="110">J63+J68+J67+J66</f>
        <v>3072.4540000000002</v>
      </c>
      <c r="K82" s="126">
        <f t="shared" si="110"/>
        <v>3409.2200000000003</v>
      </c>
      <c r="L82" s="126">
        <f>L63+L68+L67+L66+L59</f>
        <v>6119.5329999999994</v>
      </c>
      <c r="M82" s="126">
        <f>M63+M68+M67+M66+M59</f>
        <v>1719.5390000000002</v>
      </c>
      <c r="N82" s="126">
        <f>N63+N68+N67+N66+N59</f>
        <v>46130.135999999999</v>
      </c>
      <c r="O82" s="126">
        <f>O63+O68+O67+O66+O59</f>
        <v>68851.316999999995</v>
      </c>
      <c r="P82" s="126">
        <f>F82-O82</f>
        <v>-172.3179999999993</v>
      </c>
      <c r="Q82" s="142">
        <f>F82/O82*100</f>
        <v>99.749724467870379</v>
      </c>
      <c r="R82" s="126">
        <f>R63+R68+R67+R66</f>
        <v>24058.953999999998</v>
      </c>
      <c r="S82" s="126">
        <f>F82-R82</f>
        <v>44620.044999999998</v>
      </c>
      <c r="T82" s="142">
        <f>F82/R82*100</f>
        <v>285.46128397768251</v>
      </c>
      <c r="U82" s="142">
        <f>F82/E82*100</f>
        <v>39.783748771395281</v>
      </c>
      <c r="V82" s="126">
        <f>V63+V68+V66+V64+V65+V62+V61+V60</f>
        <v>166021.014</v>
      </c>
      <c r="W82" s="79">
        <f>F82-V82</f>
        <v>-97342.014999999999</v>
      </c>
      <c r="X82" s="139">
        <f>F82/V82*100</f>
        <v>41.367654217555852</v>
      </c>
    </row>
    <row r="83" spans="1:24" s="7" customFormat="1" ht="23.25" hidden="1" x14ac:dyDescent="0.25">
      <c r="A83" s="12"/>
      <c r="B83" s="33"/>
      <c r="C83" s="15"/>
      <c r="D83" s="126"/>
      <c r="E83" s="126"/>
      <c r="F83" s="126"/>
      <c r="G83" s="126"/>
      <c r="H83" s="126"/>
      <c r="I83" s="126"/>
      <c r="J83" s="126"/>
      <c r="K83" s="126"/>
      <c r="L83" s="126"/>
      <c r="M83" s="126"/>
      <c r="N83" s="126"/>
      <c r="O83" s="126"/>
      <c r="P83" s="126"/>
      <c r="Q83" s="142"/>
      <c r="R83" s="126"/>
      <c r="S83" s="126"/>
      <c r="T83" s="142"/>
      <c r="U83" s="142"/>
      <c r="V83" s="126"/>
      <c r="W83" s="79"/>
      <c r="X83" s="139"/>
    </row>
    <row r="84" spans="1:24" s="94" customFormat="1" ht="38.25" customHeight="1" x14ac:dyDescent="0.3">
      <c r="A84" s="89"/>
      <c r="B84" s="90" t="s">
        <v>28</v>
      </c>
      <c r="C84" s="91"/>
      <c r="D84" s="129">
        <f>D76+D51</f>
        <v>6869621.5879999986</v>
      </c>
      <c r="E84" s="129">
        <f>E76+E51</f>
        <v>7870131.4550000001</v>
      </c>
      <c r="F84" s="129">
        <f t="shared" ref="F84" si="111">SUM(G84:N84)</f>
        <v>5156829.0420000004</v>
      </c>
      <c r="G84" s="129">
        <f t="shared" ref="G84:O84" si="112">G76+G51</f>
        <v>585256.43200000003</v>
      </c>
      <c r="H84" s="129">
        <f t="shared" si="112"/>
        <v>618164.60400000028</v>
      </c>
      <c r="I84" s="129">
        <f t="shared" si="112"/>
        <v>546048.94400000002</v>
      </c>
      <c r="J84" s="129">
        <f t="shared" si="112"/>
        <v>663609.84699999995</v>
      </c>
      <c r="K84" s="129">
        <f t="shared" si="112"/>
        <v>659837.87400000007</v>
      </c>
      <c r="L84" s="129">
        <f t="shared" si="112"/>
        <v>730746.75399999996</v>
      </c>
      <c r="M84" s="129">
        <f t="shared" ref="M84" si="113">M76+M51</f>
        <v>691527.83100000001</v>
      </c>
      <c r="N84" s="129">
        <f t="shared" si="112"/>
        <v>661636.75599999994</v>
      </c>
      <c r="O84" s="129">
        <f t="shared" si="112"/>
        <v>4965299.097000001</v>
      </c>
      <c r="P84" s="129">
        <f>F84-O84</f>
        <v>191529.94499999937</v>
      </c>
      <c r="Q84" s="117">
        <f>F84/O84*100</f>
        <v>103.85736974265498</v>
      </c>
      <c r="R84" s="129">
        <f>R76+R51</f>
        <v>5169085.6923333313</v>
      </c>
      <c r="S84" s="129">
        <f>F84-R84</f>
        <v>-12256.650333330967</v>
      </c>
      <c r="T84" s="117">
        <f>F84/R84*100</f>
        <v>99.762885526322194</v>
      </c>
      <c r="U84" s="117">
        <f>F84/E84*100</f>
        <v>65.524052190053297</v>
      </c>
      <c r="V84" s="129">
        <f>V76+V51</f>
        <v>4434795.4540000008</v>
      </c>
      <c r="W84" s="92">
        <f>F84-V84</f>
        <v>722033.58799999952</v>
      </c>
      <c r="X84" s="93">
        <f>F84/V84*100</f>
        <v>116.28110237527991</v>
      </c>
    </row>
    <row r="85" spans="1:24" s="132" customFormat="1" ht="20.25" customHeight="1" x14ac:dyDescent="0.25">
      <c r="A85" s="161" t="s">
        <v>9</v>
      </c>
      <c r="B85" s="162"/>
      <c r="C85" s="162"/>
      <c r="D85" s="162"/>
      <c r="E85" s="162"/>
      <c r="F85" s="162"/>
      <c r="G85" s="162"/>
      <c r="H85" s="162"/>
      <c r="I85" s="162"/>
      <c r="J85" s="162"/>
      <c r="K85" s="162"/>
      <c r="L85" s="162"/>
      <c r="M85" s="162"/>
      <c r="N85" s="162"/>
      <c r="O85" s="162"/>
      <c r="P85" s="162"/>
      <c r="Q85" s="162"/>
      <c r="R85" s="162"/>
      <c r="S85" s="162"/>
      <c r="T85" s="162"/>
      <c r="U85" s="162"/>
      <c r="V85" s="162"/>
      <c r="W85" s="162"/>
      <c r="X85" s="163"/>
    </row>
    <row r="86" spans="1:24" s="44" customFormat="1" ht="39.75" customHeight="1" x14ac:dyDescent="0.3">
      <c r="A86" s="133">
        <v>1</v>
      </c>
      <c r="B86" s="135" t="s">
        <v>12</v>
      </c>
      <c r="C86" s="134" t="s">
        <v>21</v>
      </c>
      <c r="D86" s="140">
        <f>D87+D88</f>
        <v>101295.21400000001</v>
      </c>
      <c r="E86" s="140">
        <f>E87+E88</f>
        <v>101295.21400000001</v>
      </c>
      <c r="F86" s="136">
        <f>SUM(G86:N86)</f>
        <v>234355.22799999997</v>
      </c>
      <c r="G86" s="136">
        <f t="shared" ref="G86:N86" si="114">G87+G88</f>
        <v>12555.956</v>
      </c>
      <c r="H86" s="136">
        <f t="shared" ref="H86:M86" si="115">H87+H88</f>
        <v>18629.307999999997</v>
      </c>
      <c r="I86" s="136">
        <f t="shared" si="115"/>
        <v>18217.416000000001</v>
      </c>
      <c r="J86" s="136">
        <f t="shared" si="115"/>
        <v>48663.154999999999</v>
      </c>
      <c r="K86" s="136">
        <f t="shared" si="115"/>
        <v>12168.407999999999</v>
      </c>
      <c r="L86" s="136">
        <f t="shared" si="115"/>
        <v>91116.955999999991</v>
      </c>
      <c r="M86" s="136">
        <f t="shared" si="115"/>
        <v>11477.942999999999</v>
      </c>
      <c r="N86" s="136">
        <f t="shared" si="114"/>
        <v>21526.085999999999</v>
      </c>
      <c r="O86" s="136">
        <f>O87+O88</f>
        <v>67530.142999999996</v>
      </c>
      <c r="P86" s="136">
        <f>F86-O86</f>
        <v>166825.08499999996</v>
      </c>
      <c r="Q86" s="141">
        <f>F86/O86*100</f>
        <v>347.03795607244604</v>
      </c>
      <c r="R86" s="136">
        <f>R87</f>
        <v>67530.142666666667</v>
      </c>
      <c r="S86" s="136">
        <f>F86-R86</f>
        <v>166825.08533333329</v>
      </c>
      <c r="T86" s="141">
        <f>F86/R86*100</f>
        <v>347.03795778544873</v>
      </c>
      <c r="U86" s="141">
        <f>F86/E86*100</f>
        <v>231.35863852363246</v>
      </c>
      <c r="V86" s="136">
        <f t="shared" ref="V86" si="116">V87+V88</f>
        <v>128485.64600000001</v>
      </c>
      <c r="W86" s="137">
        <f t="shared" ref="W86:W107" si="117">F86-V86</f>
        <v>105869.58199999997</v>
      </c>
      <c r="X86" s="138">
        <f>F86/V86*100</f>
        <v>182.39798397402302</v>
      </c>
    </row>
    <row r="87" spans="1:24" s="46" customFormat="1" ht="39" x14ac:dyDescent="0.3">
      <c r="A87" s="31" t="s">
        <v>109</v>
      </c>
      <c r="B87" s="68" t="s">
        <v>105</v>
      </c>
      <c r="C87" s="15" t="s">
        <v>106</v>
      </c>
      <c r="D87" s="126">
        <v>101295.21400000001</v>
      </c>
      <c r="E87" s="126">
        <v>101295.21400000001</v>
      </c>
      <c r="F87" s="125">
        <f t="shared" ref="F87:F122" si="118">SUM(G87:N87)</f>
        <v>67211.175999999992</v>
      </c>
      <c r="G87" s="125">
        <v>8700.8240000000005</v>
      </c>
      <c r="H87" s="125">
        <v>12636.13</v>
      </c>
      <c r="I87" s="125">
        <v>9543.3770000000004</v>
      </c>
      <c r="J87" s="125">
        <v>9471.4619999999995</v>
      </c>
      <c r="K87" s="125">
        <v>8521.4670000000006</v>
      </c>
      <c r="L87" s="125">
        <v>7709.0590000000002</v>
      </c>
      <c r="M87" s="125">
        <v>5361.2070000000003</v>
      </c>
      <c r="N87" s="125">
        <v>5267.65</v>
      </c>
      <c r="O87" s="125">
        <v>67530.142999999996</v>
      </c>
      <c r="P87" s="125">
        <f>F87-O87</f>
        <v>-318.96700000000419</v>
      </c>
      <c r="Q87" s="113">
        <f>F87/O87*100</f>
        <v>99.527667222620863</v>
      </c>
      <c r="R87" s="125">
        <f>E87/12*8</f>
        <v>67530.142666666667</v>
      </c>
      <c r="S87" s="125">
        <f>F87-R87</f>
        <v>-318.96666666667443</v>
      </c>
      <c r="T87" s="113">
        <f>F87/R87*100</f>
        <v>99.527667713896122</v>
      </c>
      <c r="U87" s="113">
        <f>F87/E87*100</f>
        <v>66.351778475930743</v>
      </c>
      <c r="V87" s="125">
        <v>64198.255000000005</v>
      </c>
      <c r="W87" s="79">
        <f t="shared" si="117"/>
        <v>3012.9209999999875</v>
      </c>
      <c r="X87" s="139">
        <f>F87/V87*100</f>
        <v>104.69315092754465</v>
      </c>
    </row>
    <row r="88" spans="1:24" s="46" customFormat="1" ht="33.75" customHeight="1" x14ac:dyDescent="0.3">
      <c r="A88" s="31" t="s">
        <v>110</v>
      </c>
      <c r="B88" s="68" t="s">
        <v>107</v>
      </c>
      <c r="C88" s="15" t="s">
        <v>108</v>
      </c>
      <c r="D88" s="126">
        <v>0</v>
      </c>
      <c r="E88" s="126">
        <v>0</v>
      </c>
      <c r="F88" s="125">
        <f t="shared" si="118"/>
        <v>167144.052</v>
      </c>
      <c r="G88" s="125">
        <v>3855.1320000000001</v>
      </c>
      <c r="H88" s="125">
        <v>5993.1779999999999</v>
      </c>
      <c r="I88" s="125">
        <v>8674.0390000000007</v>
      </c>
      <c r="J88" s="125">
        <v>39191.692999999999</v>
      </c>
      <c r="K88" s="143">
        <v>3646.9409999999998</v>
      </c>
      <c r="L88" s="125">
        <v>83407.896999999997</v>
      </c>
      <c r="M88" s="125">
        <v>6116.7359999999999</v>
      </c>
      <c r="N88" s="125">
        <v>16258.436</v>
      </c>
      <c r="O88" s="125">
        <v>0</v>
      </c>
      <c r="P88" s="125">
        <f>F88-O88</f>
        <v>167144.052</v>
      </c>
      <c r="Q88" s="113"/>
      <c r="R88" s="125"/>
      <c r="S88" s="125">
        <f>F88-R88</f>
        <v>167144.052</v>
      </c>
      <c r="T88" s="113"/>
      <c r="U88" s="113"/>
      <c r="V88" s="125">
        <v>64287.390999999996</v>
      </c>
      <c r="W88" s="79">
        <f t="shared" si="117"/>
        <v>102856.66099999999</v>
      </c>
      <c r="X88" s="139">
        <f>F88/V88*100</f>
        <v>259.99507741728081</v>
      </c>
    </row>
    <row r="89" spans="1:24" s="44" customFormat="1" ht="39" x14ac:dyDescent="0.3">
      <c r="A89" s="133">
        <v>2</v>
      </c>
      <c r="B89" s="78" t="s">
        <v>168</v>
      </c>
      <c r="C89" s="134" t="s">
        <v>169</v>
      </c>
      <c r="D89" s="140"/>
      <c r="E89" s="140"/>
      <c r="F89" s="136">
        <f t="shared" si="118"/>
        <v>0</v>
      </c>
      <c r="G89" s="136"/>
      <c r="H89" s="136"/>
      <c r="I89" s="136"/>
      <c r="J89" s="136"/>
      <c r="K89" s="136"/>
      <c r="L89" s="136"/>
      <c r="M89" s="136"/>
      <c r="N89" s="136"/>
      <c r="O89" s="136"/>
      <c r="P89" s="136"/>
      <c r="Q89" s="141"/>
      <c r="R89" s="136"/>
      <c r="S89" s="136"/>
      <c r="T89" s="141"/>
      <c r="U89" s="141"/>
      <c r="V89" s="136">
        <v>0.62</v>
      </c>
      <c r="W89" s="137">
        <f t="shared" si="117"/>
        <v>-0.62</v>
      </c>
      <c r="X89" s="138"/>
    </row>
    <row r="90" spans="1:24" s="44" customFormat="1" ht="37.5" customHeight="1" x14ac:dyDescent="0.3">
      <c r="A90" s="133">
        <v>3</v>
      </c>
      <c r="B90" s="78" t="s">
        <v>32</v>
      </c>
      <c r="C90" s="134" t="s">
        <v>31</v>
      </c>
      <c r="D90" s="140">
        <v>4040</v>
      </c>
      <c r="E90" s="140">
        <v>3959.2</v>
      </c>
      <c r="F90" s="136">
        <f t="shared" si="118"/>
        <v>3218.3780000000002</v>
      </c>
      <c r="G90" s="136">
        <v>442.51100000000002</v>
      </c>
      <c r="H90" s="136">
        <v>683.16099999999994</v>
      </c>
      <c r="I90" s="136">
        <v>124.657</v>
      </c>
      <c r="J90" s="136">
        <v>372.58600000000001</v>
      </c>
      <c r="K90" s="136">
        <v>551.17899999999997</v>
      </c>
      <c r="L90" s="136">
        <v>0.19400000000000001</v>
      </c>
      <c r="M90" s="136">
        <v>399.279</v>
      </c>
      <c r="N90" s="136">
        <v>644.81100000000004</v>
      </c>
      <c r="O90" s="136">
        <v>3199.44</v>
      </c>
      <c r="P90" s="136">
        <f t="shared" ref="P90:P107" si="119">F90-O90</f>
        <v>18.938000000000102</v>
      </c>
      <c r="Q90" s="141">
        <f>F90/O90*100</f>
        <v>100.59191608531492</v>
      </c>
      <c r="R90" s="136">
        <f>E90/12*8</f>
        <v>2639.4666666666667</v>
      </c>
      <c r="S90" s="136">
        <f t="shared" ref="S90:S107" si="120">F90-R90</f>
        <v>578.91133333333346</v>
      </c>
      <c r="T90" s="141">
        <f>F90/R90*100</f>
        <v>121.93289048292584</v>
      </c>
      <c r="U90" s="141">
        <f>F90/E90*100</f>
        <v>81.288593655283904</v>
      </c>
      <c r="V90" s="136">
        <v>2958</v>
      </c>
      <c r="W90" s="137">
        <f t="shared" si="117"/>
        <v>260.37800000000016</v>
      </c>
      <c r="X90" s="138">
        <f>F90/V90*100</f>
        <v>108.8025016903313</v>
      </c>
    </row>
    <row r="91" spans="1:24" s="44" customFormat="1" ht="39" x14ac:dyDescent="0.3">
      <c r="A91" s="133">
        <v>4</v>
      </c>
      <c r="B91" s="78" t="s">
        <v>185</v>
      </c>
      <c r="C91" s="134">
        <v>21110000</v>
      </c>
      <c r="D91" s="140"/>
      <c r="E91" s="140"/>
      <c r="F91" s="136">
        <f t="shared" si="118"/>
        <v>4.7610000000000001</v>
      </c>
      <c r="G91" s="136"/>
      <c r="H91" s="136"/>
      <c r="I91" s="136">
        <v>4.7610000000000001</v>
      </c>
      <c r="J91" s="136"/>
      <c r="K91" s="136"/>
      <c r="L91" s="136"/>
      <c r="M91" s="136"/>
      <c r="N91" s="136"/>
      <c r="O91" s="136"/>
      <c r="P91" s="136">
        <f t="shared" si="119"/>
        <v>4.7610000000000001</v>
      </c>
      <c r="Q91" s="141"/>
      <c r="R91" s="136">
        <f t="shared" ref="R91" si="121">E91/12*3</f>
        <v>0</v>
      </c>
      <c r="S91" s="136">
        <f t="shared" ref="S91" si="122">F91-R91</f>
        <v>4.7610000000000001</v>
      </c>
      <c r="T91" s="141"/>
      <c r="U91" s="141"/>
      <c r="V91" s="136"/>
      <c r="W91" s="137">
        <f t="shared" ref="W91" si="123">F91-V91</f>
        <v>4.7610000000000001</v>
      </c>
      <c r="X91" s="138"/>
    </row>
    <row r="92" spans="1:24" s="44" customFormat="1" ht="60.75" customHeight="1" x14ac:dyDescent="0.3">
      <c r="A92" s="133">
        <v>5</v>
      </c>
      <c r="B92" s="135" t="s">
        <v>26</v>
      </c>
      <c r="C92" s="134" t="s">
        <v>25</v>
      </c>
      <c r="D92" s="140">
        <v>55</v>
      </c>
      <c r="E92" s="140">
        <v>135.80000000000001</v>
      </c>
      <c r="F92" s="136">
        <f t="shared" si="118"/>
        <v>135.81100000000001</v>
      </c>
      <c r="G92" s="136">
        <v>0</v>
      </c>
      <c r="H92" s="136">
        <v>2.2360000000000002</v>
      </c>
      <c r="I92" s="136">
        <v>126.652</v>
      </c>
      <c r="J92" s="136">
        <v>3.653</v>
      </c>
      <c r="K92" s="136">
        <v>3.27</v>
      </c>
      <c r="L92" s="136"/>
      <c r="M92" s="136">
        <v>0</v>
      </c>
      <c r="N92" s="136">
        <v>0</v>
      </c>
      <c r="O92" s="136">
        <v>135.80000000000001</v>
      </c>
      <c r="P92" s="136">
        <f t="shared" si="119"/>
        <v>1.099999999999568E-2</v>
      </c>
      <c r="Q92" s="141">
        <f t="shared" ref="Q92:Q98" si="124">F92/O92*100</f>
        <v>100.00810014727539</v>
      </c>
      <c r="R92" s="136">
        <f>E92/12*8</f>
        <v>90.533333333333346</v>
      </c>
      <c r="S92" s="136">
        <f t="shared" si="120"/>
        <v>45.277666666666661</v>
      </c>
      <c r="T92" s="141">
        <f>F92/R92*100</f>
        <v>150.0121502209131</v>
      </c>
      <c r="U92" s="141">
        <f>F92/E92*100</f>
        <v>100.00810014727539</v>
      </c>
      <c r="V92" s="136">
        <v>318.68600000000009</v>
      </c>
      <c r="W92" s="137">
        <f t="shared" si="117"/>
        <v>-182.87500000000009</v>
      </c>
      <c r="X92" s="138">
        <f t="shared" ref="X92" si="125">F92/V92*100</f>
        <v>42.615929159109584</v>
      </c>
    </row>
    <row r="93" spans="1:24" s="27" customFormat="1" ht="31.5" customHeight="1" x14ac:dyDescent="0.3">
      <c r="A93" s="10">
        <f t="shared" ref="A93" si="126">A92+1</f>
        <v>6</v>
      </c>
      <c r="B93" s="14" t="s">
        <v>10</v>
      </c>
      <c r="C93" s="8"/>
      <c r="D93" s="121">
        <f>SUM(D94:D96)</f>
        <v>52024</v>
      </c>
      <c r="E93" s="121">
        <f>SUM(E94:E96)</f>
        <v>64112.569000000003</v>
      </c>
      <c r="F93" s="121">
        <f t="shared" si="118"/>
        <v>74956.445999999996</v>
      </c>
      <c r="G93" s="121">
        <f t="shared" ref="G93:O93" si="127">SUM(G94:G96)</f>
        <v>7105.0060000000003</v>
      </c>
      <c r="H93" s="121">
        <f t="shared" si="127"/>
        <v>11422.458000000001</v>
      </c>
      <c r="I93" s="121">
        <f t="shared" si="127"/>
        <v>414.21800000000002</v>
      </c>
      <c r="J93" s="121">
        <f t="shared" si="127"/>
        <v>5282.5410000000002</v>
      </c>
      <c r="K93" s="121">
        <f t="shared" ref="K93:M93" si="128">SUM(K94:K96)</f>
        <v>7554.5290000000005</v>
      </c>
      <c r="L93" s="121">
        <f t="shared" si="128"/>
        <v>29160.794000000002</v>
      </c>
      <c r="M93" s="121">
        <f t="shared" si="128"/>
        <v>3283.0340000000001</v>
      </c>
      <c r="N93" s="121">
        <f t="shared" si="127"/>
        <v>10733.866</v>
      </c>
      <c r="O93" s="121">
        <f t="shared" si="127"/>
        <v>63892.228999999999</v>
      </c>
      <c r="P93" s="121">
        <f t="shared" si="119"/>
        <v>11064.216999999997</v>
      </c>
      <c r="Q93" s="111">
        <f t="shared" si="124"/>
        <v>117.31699953682944</v>
      </c>
      <c r="R93" s="121">
        <f>SUM(R94:R96)</f>
        <v>42741.712666666666</v>
      </c>
      <c r="S93" s="121">
        <f t="shared" si="120"/>
        <v>32214.73333333333</v>
      </c>
      <c r="T93" s="111">
        <f>F93/R93*100</f>
        <v>175.37071241054153</v>
      </c>
      <c r="U93" s="111">
        <f>F93/E93*100</f>
        <v>116.91380827369433</v>
      </c>
      <c r="V93" s="121">
        <f>SUM(V94:V96)</f>
        <v>76965.336999999985</v>
      </c>
      <c r="W93" s="59">
        <f t="shared" si="117"/>
        <v>-2008.8909999999887</v>
      </c>
      <c r="X93" s="60">
        <f t="shared" ref="X93:X98" si="129">F93/V93*100</f>
        <v>97.389875652724044</v>
      </c>
    </row>
    <row r="94" spans="1:24" s="46" customFormat="1" ht="45" customHeight="1" x14ac:dyDescent="0.3">
      <c r="A94" s="12" t="s">
        <v>174</v>
      </c>
      <c r="B94" s="68" t="s">
        <v>125</v>
      </c>
      <c r="C94" s="15" t="s">
        <v>45</v>
      </c>
      <c r="D94" s="126">
        <v>0</v>
      </c>
      <c r="E94" s="126">
        <v>28.568999999999999</v>
      </c>
      <c r="F94" s="125">
        <f t="shared" si="118"/>
        <v>1412.847</v>
      </c>
      <c r="G94" s="125">
        <v>0</v>
      </c>
      <c r="H94" s="125"/>
      <c r="I94" s="125">
        <v>3.9990000000000001</v>
      </c>
      <c r="J94" s="125">
        <v>24.57</v>
      </c>
      <c r="K94" s="125"/>
      <c r="L94" s="125">
        <v>58</v>
      </c>
      <c r="M94" s="125">
        <v>1243.9670000000001</v>
      </c>
      <c r="N94" s="125">
        <v>82.311000000000007</v>
      </c>
      <c r="O94" s="125">
        <v>28.568999999999999</v>
      </c>
      <c r="P94" s="125">
        <f t="shared" si="119"/>
        <v>1384.278</v>
      </c>
      <c r="Q94" s="142">
        <f t="shared" si="124"/>
        <v>4945.3848577129056</v>
      </c>
      <c r="R94" s="125">
        <f t="shared" ref="R94:R97" si="130">E94/12*8</f>
        <v>19.045999999999999</v>
      </c>
      <c r="S94" s="125">
        <f t="shared" si="120"/>
        <v>1393.8009999999999</v>
      </c>
      <c r="T94" s="142">
        <f t="shared" ref="T94" si="131">F94/R94*100</f>
        <v>7418.077286569358</v>
      </c>
      <c r="U94" s="142">
        <f t="shared" ref="U94" si="132">F94/E94*100</f>
        <v>4945.3848577129056</v>
      </c>
      <c r="V94" s="125">
        <v>867.70699999999999</v>
      </c>
      <c r="W94" s="79">
        <f t="shared" si="117"/>
        <v>545.14</v>
      </c>
      <c r="X94" s="139">
        <f t="shared" si="129"/>
        <v>162.82535464160136</v>
      </c>
    </row>
    <row r="95" spans="1:24" s="46" customFormat="1" ht="39.75" customHeight="1" x14ac:dyDescent="0.3">
      <c r="A95" s="12" t="s">
        <v>175</v>
      </c>
      <c r="B95" s="68" t="s">
        <v>37</v>
      </c>
      <c r="C95" s="15" t="s">
        <v>22</v>
      </c>
      <c r="D95" s="126">
        <v>4024</v>
      </c>
      <c r="E95" s="126">
        <v>4024</v>
      </c>
      <c r="F95" s="125">
        <f t="shared" si="118"/>
        <v>3803.982</v>
      </c>
      <c r="G95" s="125">
        <v>0</v>
      </c>
      <c r="H95" s="125"/>
      <c r="I95" s="125"/>
      <c r="J95" s="125">
        <v>268.565</v>
      </c>
      <c r="K95" s="125"/>
      <c r="L95" s="125">
        <v>3535.4169999999999</v>
      </c>
      <c r="M95" s="125">
        <v>0</v>
      </c>
      <c r="N95" s="125">
        <v>0</v>
      </c>
      <c r="O95" s="125">
        <v>3803.66</v>
      </c>
      <c r="P95" s="125">
        <f t="shared" si="119"/>
        <v>0.32200000000011642</v>
      </c>
      <c r="Q95" s="142">
        <f t="shared" si="124"/>
        <v>100.00846553056792</v>
      </c>
      <c r="R95" s="125">
        <f t="shared" si="130"/>
        <v>2682.6666666666665</v>
      </c>
      <c r="S95" s="125">
        <f t="shared" si="120"/>
        <v>1121.3153333333335</v>
      </c>
      <c r="T95" s="142">
        <f t="shared" ref="T95" si="133">F95/R95*100</f>
        <v>141.79853379721669</v>
      </c>
      <c r="U95" s="142">
        <f t="shared" ref="U95" si="134">F95/E95*100</f>
        <v>94.532355864811137</v>
      </c>
      <c r="V95" s="125">
        <v>2112.9929999999999</v>
      </c>
      <c r="W95" s="79">
        <f t="shared" si="117"/>
        <v>1690.989</v>
      </c>
      <c r="X95" s="139">
        <f t="shared" si="129"/>
        <v>180.02814017841044</v>
      </c>
    </row>
    <row r="96" spans="1:24" s="45" customFormat="1" ht="42.75" customHeight="1" x14ac:dyDescent="0.3">
      <c r="A96" s="12" t="s">
        <v>176</v>
      </c>
      <c r="B96" s="33" t="s">
        <v>65</v>
      </c>
      <c r="C96" s="15" t="s">
        <v>43</v>
      </c>
      <c r="D96" s="126">
        <v>48000</v>
      </c>
      <c r="E96" s="126">
        <v>60060</v>
      </c>
      <c r="F96" s="126">
        <f t="shared" si="118"/>
        <v>69739.616999999998</v>
      </c>
      <c r="G96" s="126">
        <v>7105.0060000000003</v>
      </c>
      <c r="H96" s="126">
        <v>11422.458000000001</v>
      </c>
      <c r="I96" s="126">
        <v>410.21899999999999</v>
      </c>
      <c r="J96" s="126">
        <v>4989.4059999999999</v>
      </c>
      <c r="K96" s="126">
        <v>7554.5290000000005</v>
      </c>
      <c r="L96" s="126">
        <v>25567.377</v>
      </c>
      <c r="M96" s="126">
        <v>2039.067</v>
      </c>
      <c r="N96" s="126">
        <v>10651.555</v>
      </c>
      <c r="O96" s="126">
        <v>60060</v>
      </c>
      <c r="P96" s="126">
        <f t="shared" si="119"/>
        <v>9679.6169999999984</v>
      </c>
      <c r="Q96" s="142">
        <f t="shared" si="124"/>
        <v>116.11657842157841</v>
      </c>
      <c r="R96" s="126">
        <f t="shared" si="130"/>
        <v>40040</v>
      </c>
      <c r="S96" s="126">
        <f t="shared" si="120"/>
        <v>29699.616999999998</v>
      </c>
      <c r="T96" s="142">
        <f>F96/R96*100</f>
        <v>174.17486763236764</v>
      </c>
      <c r="U96" s="142">
        <f>F96/E96*100</f>
        <v>116.11657842157841</v>
      </c>
      <c r="V96" s="126">
        <v>73984.636999999988</v>
      </c>
      <c r="W96" s="79">
        <f t="shared" si="117"/>
        <v>-4245.0199999999895</v>
      </c>
      <c r="X96" s="139">
        <f t="shared" si="129"/>
        <v>94.262295292467286</v>
      </c>
    </row>
    <row r="97" spans="1:24" s="44" customFormat="1" ht="36" customHeight="1" x14ac:dyDescent="0.3">
      <c r="A97" s="133">
        <v>7</v>
      </c>
      <c r="B97" s="78" t="s">
        <v>11</v>
      </c>
      <c r="C97" s="134" t="s">
        <v>23</v>
      </c>
      <c r="D97" s="140">
        <v>11615.2</v>
      </c>
      <c r="E97" s="140">
        <v>11615.2</v>
      </c>
      <c r="F97" s="136">
        <f t="shared" si="118"/>
        <v>7034.1580000000013</v>
      </c>
      <c r="G97" s="136">
        <v>1070.626</v>
      </c>
      <c r="H97" s="136">
        <v>418.40699999999998</v>
      </c>
      <c r="I97" s="136">
        <v>1379.806</v>
      </c>
      <c r="J97" s="136">
        <v>529.60799999999995</v>
      </c>
      <c r="K97" s="136">
        <v>943.41200000000003</v>
      </c>
      <c r="L97" s="136">
        <v>1144.47</v>
      </c>
      <c r="M97" s="136">
        <v>704.47</v>
      </c>
      <c r="N97" s="136">
        <v>843.35900000000004</v>
      </c>
      <c r="O97" s="136">
        <v>6992.12</v>
      </c>
      <c r="P97" s="136">
        <f t="shared" si="119"/>
        <v>42.038000000001375</v>
      </c>
      <c r="Q97" s="141">
        <f t="shared" si="124"/>
        <v>100.60121965870152</v>
      </c>
      <c r="R97" s="136">
        <f t="shared" si="130"/>
        <v>7743.4666666666672</v>
      </c>
      <c r="S97" s="136">
        <f t="shared" si="120"/>
        <v>-709.30866666666589</v>
      </c>
      <c r="T97" s="141">
        <f>F97/R97*100</f>
        <v>90.839908051518719</v>
      </c>
      <c r="U97" s="141">
        <f>F97/E97*100</f>
        <v>60.55993870101247</v>
      </c>
      <c r="V97" s="136">
        <v>9210.616</v>
      </c>
      <c r="W97" s="137">
        <f t="shared" si="117"/>
        <v>-2176.4579999999987</v>
      </c>
      <c r="X97" s="138">
        <f t="shared" si="129"/>
        <v>76.370114658997849</v>
      </c>
    </row>
    <row r="98" spans="1:24" s="40" customFormat="1" ht="35.25" customHeight="1" x14ac:dyDescent="0.3">
      <c r="A98" s="38"/>
      <c r="B98" s="147" t="s">
        <v>146</v>
      </c>
      <c r="C98" s="39"/>
      <c r="D98" s="120">
        <f>D86+D90+D92+D94+D95+D96+D97</f>
        <v>169029.41400000002</v>
      </c>
      <c r="E98" s="120">
        <f>E86+E90+E92+E94+E95+E96+E97</f>
        <v>181117.98300000001</v>
      </c>
      <c r="F98" s="120">
        <f t="shared" si="118"/>
        <v>319704.78200000001</v>
      </c>
      <c r="G98" s="120">
        <f>G86+G90+G92+G94+G95+G96+G97</f>
        <v>21174.099000000002</v>
      </c>
      <c r="H98" s="120">
        <f>H86+H90+H92+H94+H95+H96+H97</f>
        <v>31155.57</v>
      </c>
      <c r="I98" s="120">
        <f t="shared" ref="I98:O98" si="135">I86+I90+I92+I94+I95+I96+I97+I91</f>
        <v>20267.509999999998</v>
      </c>
      <c r="J98" s="120">
        <f t="shared" si="135"/>
        <v>54851.543000000005</v>
      </c>
      <c r="K98" s="120">
        <f t="shared" si="135"/>
        <v>21220.797999999999</v>
      </c>
      <c r="L98" s="120">
        <f t="shared" si="135"/>
        <v>121422.41399999999</v>
      </c>
      <c r="M98" s="120">
        <f>M86+M90+M92+M94+M95+M96+M97+M91</f>
        <v>15864.726000000001</v>
      </c>
      <c r="N98" s="120">
        <f>N86+N90+N92+N94+N95+N96+N97+N91</f>
        <v>33748.122000000003</v>
      </c>
      <c r="O98" s="120">
        <f t="shared" si="135"/>
        <v>141749.73200000002</v>
      </c>
      <c r="P98" s="120">
        <f t="shared" si="119"/>
        <v>177955.05</v>
      </c>
      <c r="Q98" s="115">
        <f t="shared" si="124"/>
        <v>225.54171883725323</v>
      </c>
      <c r="R98" s="120">
        <f>R86+R90+R92+R94+R95+R96+R97</f>
        <v>120745.32200000001</v>
      </c>
      <c r="S98" s="120">
        <f t="shared" si="120"/>
        <v>198959.46</v>
      </c>
      <c r="T98" s="115">
        <f>F98/R98*100</f>
        <v>264.7761227552981</v>
      </c>
      <c r="U98" s="115">
        <f>F98/E98*100</f>
        <v>176.51741517019875</v>
      </c>
      <c r="V98" s="120">
        <f>V86+V90+V92+V94+V95+V96+V97+V89</f>
        <v>217938.90499999997</v>
      </c>
      <c r="W98" s="56">
        <f t="shared" si="117"/>
        <v>101765.87700000004</v>
      </c>
      <c r="X98" s="57">
        <f t="shared" si="129"/>
        <v>146.69468124564546</v>
      </c>
    </row>
    <row r="99" spans="1:24" s="23" customFormat="1" ht="34.5" customHeight="1" x14ac:dyDescent="0.25">
      <c r="A99" s="133">
        <v>1</v>
      </c>
      <c r="B99" s="135" t="s">
        <v>134</v>
      </c>
      <c r="C99" s="134" t="s">
        <v>55</v>
      </c>
      <c r="D99" s="140"/>
      <c r="E99" s="140">
        <v>13289.04</v>
      </c>
      <c r="F99" s="140">
        <f t="shared" si="118"/>
        <v>13289.04</v>
      </c>
      <c r="G99" s="140"/>
      <c r="H99" s="140"/>
      <c r="I99" s="140"/>
      <c r="J99" s="140"/>
      <c r="K99" s="140"/>
      <c r="L99" s="140"/>
      <c r="M99" s="140">
        <v>6419.44</v>
      </c>
      <c r="N99" s="140">
        <v>6869.6</v>
      </c>
      <c r="O99" s="140">
        <v>13289.04</v>
      </c>
      <c r="P99" s="140">
        <f t="shared" ref="P99" si="136">F99-O99</f>
        <v>0</v>
      </c>
      <c r="Q99" s="80">
        <f t="shared" ref="Q99" si="137">F99/O99*100</f>
        <v>100</v>
      </c>
      <c r="R99" s="140">
        <f t="shared" ref="R99" si="138">O99</f>
        <v>13289.04</v>
      </c>
      <c r="S99" s="140">
        <f t="shared" ref="S99" si="139">F99-R99</f>
        <v>0</v>
      </c>
      <c r="T99" s="80">
        <f>F99/R99*100</f>
        <v>100</v>
      </c>
      <c r="U99" s="80">
        <f>F99/E99*100</f>
        <v>100</v>
      </c>
      <c r="V99" s="140"/>
      <c r="W99" s="137">
        <f t="shared" si="117"/>
        <v>13289.04</v>
      </c>
      <c r="X99" s="138"/>
    </row>
    <row r="100" spans="1:24" s="23" customFormat="1" ht="78" x14ac:dyDescent="0.25">
      <c r="A100" s="133">
        <f>A99+1</f>
        <v>2</v>
      </c>
      <c r="B100" s="135" t="s">
        <v>140</v>
      </c>
      <c r="C100" s="134" t="s">
        <v>68</v>
      </c>
      <c r="D100" s="140"/>
      <c r="E100" s="140"/>
      <c r="F100" s="140">
        <f t="shared" si="118"/>
        <v>0</v>
      </c>
      <c r="G100" s="140"/>
      <c r="H100" s="140"/>
      <c r="I100" s="140"/>
      <c r="J100" s="140"/>
      <c r="K100" s="140"/>
      <c r="L100" s="140"/>
      <c r="M100" s="140"/>
      <c r="N100" s="140"/>
      <c r="O100" s="140"/>
      <c r="P100" s="140">
        <f t="shared" si="119"/>
        <v>0</v>
      </c>
      <c r="Q100" s="80"/>
      <c r="R100" s="140">
        <f>O100</f>
        <v>0</v>
      </c>
      <c r="S100" s="140">
        <f t="shared" si="120"/>
        <v>0</v>
      </c>
      <c r="T100" s="80"/>
      <c r="U100" s="80"/>
      <c r="V100" s="140">
        <v>16316.299000000001</v>
      </c>
      <c r="W100" s="137">
        <f t="shared" si="117"/>
        <v>-16316.299000000001</v>
      </c>
      <c r="X100" s="138"/>
    </row>
    <row r="101" spans="1:24" s="23" customFormat="1" ht="39" x14ac:dyDescent="0.25">
      <c r="A101" s="133">
        <f>A100+1</f>
        <v>3</v>
      </c>
      <c r="B101" s="135" t="s">
        <v>170</v>
      </c>
      <c r="C101" s="134" t="s">
        <v>171</v>
      </c>
      <c r="D101" s="140"/>
      <c r="E101" s="140"/>
      <c r="F101" s="140">
        <f t="shared" si="118"/>
        <v>0</v>
      </c>
      <c r="G101" s="140"/>
      <c r="H101" s="140"/>
      <c r="I101" s="140"/>
      <c r="J101" s="140"/>
      <c r="K101" s="140"/>
      <c r="L101" s="140"/>
      <c r="M101" s="140"/>
      <c r="N101" s="140"/>
      <c r="O101" s="140"/>
      <c r="P101" s="140"/>
      <c r="Q101" s="80"/>
      <c r="R101" s="140"/>
      <c r="S101" s="140"/>
      <c r="T101" s="80"/>
      <c r="U101" s="80"/>
      <c r="V101" s="140">
        <v>10260.334000000001</v>
      </c>
      <c r="W101" s="137">
        <f t="shared" si="117"/>
        <v>-10260.334000000001</v>
      </c>
      <c r="X101" s="138"/>
    </row>
    <row r="102" spans="1:24" s="23" customFormat="1" ht="48" customHeight="1" x14ac:dyDescent="0.25">
      <c r="A102" s="133">
        <f>A101+1</f>
        <v>4</v>
      </c>
      <c r="B102" s="135" t="s">
        <v>151</v>
      </c>
      <c r="C102" s="134" t="s">
        <v>152</v>
      </c>
      <c r="D102" s="140"/>
      <c r="E102" s="140"/>
      <c r="F102" s="140">
        <f t="shared" si="118"/>
        <v>0</v>
      </c>
      <c r="G102" s="140"/>
      <c r="H102" s="140"/>
      <c r="I102" s="140"/>
      <c r="J102" s="140"/>
      <c r="K102" s="140"/>
      <c r="L102" s="140"/>
      <c r="M102" s="140"/>
      <c r="N102" s="140"/>
      <c r="O102" s="140"/>
      <c r="P102" s="140">
        <f t="shared" si="119"/>
        <v>0</v>
      </c>
      <c r="Q102" s="80"/>
      <c r="R102" s="140">
        <f>O102</f>
        <v>0</v>
      </c>
      <c r="S102" s="140">
        <f t="shared" si="120"/>
        <v>0</v>
      </c>
      <c r="T102" s="80"/>
      <c r="U102" s="80"/>
      <c r="V102" s="140">
        <v>32619.324000000001</v>
      </c>
      <c r="W102" s="137">
        <f t="shared" si="117"/>
        <v>-32619.324000000001</v>
      </c>
      <c r="X102" s="138"/>
    </row>
    <row r="103" spans="1:24" s="36" customFormat="1" ht="38.25" customHeight="1" x14ac:dyDescent="0.3">
      <c r="A103" s="34"/>
      <c r="B103" s="37" t="s">
        <v>27</v>
      </c>
      <c r="C103" s="39"/>
      <c r="D103" s="120">
        <f>D104+D107</f>
        <v>0</v>
      </c>
      <c r="E103" s="120">
        <f>E104+E107</f>
        <v>13289.04</v>
      </c>
      <c r="F103" s="120">
        <f t="shared" si="118"/>
        <v>13289.04</v>
      </c>
      <c r="G103" s="120">
        <f t="shared" ref="G103:N103" si="140">G104+G107</f>
        <v>0</v>
      </c>
      <c r="H103" s="120">
        <f t="shared" si="140"/>
        <v>0</v>
      </c>
      <c r="I103" s="120">
        <f t="shared" si="140"/>
        <v>0</v>
      </c>
      <c r="J103" s="120">
        <f t="shared" si="140"/>
        <v>0</v>
      </c>
      <c r="K103" s="120">
        <f t="shared" ref="K103:M103" si="141">K104+K107</f>
        <v>0</v>
      </c>
      <c r="L103" s="120">
        <f t="shared" si="141"/>
        <v>0</v>
      </c>
      <c r="M103" s="120">
        <f t="shared" si="141"/>
        <v>6419.44</v>
      </c>
      <c r="N103" s="120">
        <f t="shared" si="140"/>
        <v>6869.6</v>
      </c>
      <c r="O103" s="120">
        <f t="shared" ref="O103" si="142">O104+O107</f>
        <v>13289.04</v>
      </c>
      <c r="P103" s="120">
        <f t="shared" si="119"/>
        <v>0</v>
      </c>
      <c r="Q103" s="115"/>
      <c r="R103" s="120">
        <f>R104+R107</f>
        <v>13289.04</v>
      </c>
      <c r="S103" s="120">
        <f t="shared" si="120"/>
        <v>0</v>
      </c>
      <c r="T103" s="115">
        <f>F103/R103*100</f>
        <v>100</v>
      </c>
      <c r="U103" s="115">
        <f t="shared" ref="U103:U105" si="143">F103/E103*100</f>
        <v>100</v>
      </c>
      <c r="V103" s="120">
        <f>V104+V107</f>
        <v>59195.957000000002</v>
      </c>
      <c r="W103" s="56">
        <f t="shared" si="117"/>
        <v>-45906.917000000001</v>
      </c>
      <c r="X103" s="57"/>
    </row>
    <row r="104" spans="1:24" s="112" customFormat="1" ht="36" customHeight="1" x14ac:dyDescent="0.25">
      <c r="A104" s="29"/>
      <c r="B104" s="110" t="s">
        <v>69</v>
      </c>
      <c r="C104" s="22"/>
      <c r="D104" s="121">
        <f>D105+D106</f>
        <v>0</v>
      </c>
      <c r="E104" s="121">
        <f>E105+E106</f>
        <v>13289.04</v>
      </c>
      <c r="F104" s="121">
        <f t="shared" si="118"/>
        <v>13289.04</v>
      </c>
      <c r="G104" s="121">
        <f t="shared" ref="G104:N104" si="144">G105+G106</f>
        <v>0</v>
      </c>
      <c r="H104" s="121">
        <f t="shared" si="144"/>
        <v>0</v>
      </c>
      <c r="I104" s="121">
        <f t="shared" si="144"/>
        <v>0</v>
      </c>
      <c r="J104" s="121">
        <f t="shared" si="144"/>
        <v>0</v>
      </c>
      <c r="K104" s="121">
        <f t="shared" ref="K104:M104" si="145">K105+K106</f>
        <v>0</v>
      </c>
      <c r="L104" s="121">
        <f t="shared" si="145"/>
        <v>0</v>
      </c>
      <c r="M104" s="121">
        <f t="shared" si="145"/>
        <v>6419.44</v>
      </c>
      <c r="N104" s="121">
        <f t="shared" si="144"/>
        <v>6869.6</v>
      </c>
      <c r="O104" s="121">
        <f t="shared" ref="O104" si="146">O105+O106</f>
        <v>13289.04</v>
      </c>
      <c r="P104" s="121">
        <f t="shared" si="119"/>
        <v>0</v>
      </c>
      <c r="Q104" s="111"/>
      <c r="R104" s="121">
        <f t="shared" ref="R104" si="147">R105+R106</f>
        <v>13289.04</v>
      </c>
      <c r="S104" s="121">
        <f t="shared" si="120"/>
        <v>0</v>
      </c>
      <c r="T104" s="111">
        <f t="shared" ref="T104:T105" si="148">F104/R104*100</f>
        <v>100</v>
      </c>
      <c r="U104" s="111">
        <f t="shared" si="143"/>
        <v>100</v>
      </c>
      <c r="V104" s="121">
        <f>V105+V106</f>
        <v>26576.633000000002</v>
      </c>
      <c r="W104" s="59">
        <f t="shared" si="117"/>
        <v>-13287.593000000001</v>
      </c>
      <c r="X104" s="60"/>
    </row>
    <row r="105" spans="1:24" s="7" customFormat="1" ht="31.5" customHeight="1" x14ac:dyDescent="0.25">
      <c r="A105" s="12"/>
      <c r="B105" s="15" t="s">
        <v>95</v>
      </c>
      <c r="C105" s="15"/>
      <c r="D105" s="126">
        <f>D100</f>
        <v>0</v>
      </c>
      <c r="E105" s="126">
        <f>E100+E99</f>
        <v>13289.04</v>
      </c>
      <c r="F105" s="126">
        <f t="shared" si="118"/>
        <v>13289.04</v>
      </c>
      <c r="G105" s="126">
        <f t="shared" ref="G105:N105" si="149">G100+G99</f>
        <v>0</v>
      </c>
      <c r="H105" s="126">
        <f t="shared" si="149"/>
        <v>0</v>
      </c>
      <c r="I105" s="126">
        <f t="shared" si="149"/>
        <v>0</v>
      </c>
      <c r="J105" s="126">
        <f t="shared" si="149"/>
        <v>0</v>
      </c>
      <c r="K105" s="126">
        <f t="shared" si="149"/>
        <v>0</v>
      </c>
      <c r="L105" s="126">
        <f t="shared" si="149"/>
        <v>0</v>
      </c>
      <c r="M105" s="126">
        <f t="shared" ref="M105" si="150">M100+M99</f>
        <v>6419.44</v>
      </c>
      <c r="N105" s="126">
        <f t="shared" si="149"/>
        <v>6869.6</v>
      </c>
      <c r="O105" s="126">
        <f t="shared" ref="O105" si="151">O100+O99</f>
        <v>13289.04</v>
      </c>
      <c r="P105" s="126">
        <f t="shared" si="119"/>
        <v>0</v>
      </c>
      <c r="Q105" s="142"/>
      <c r="R105" s="126">
        <f t="shared" ref="R105" si="152">R100+R99</f>
        <v>13289.04</v>
      </c>
      <c r="S105" s="126">
        <f t="shared" si="120"/>
        <v>0</v>
      </c>
      <c r="T105" s="142">
        <f t="shared" si="148"/>
        <v>100</v>
      </c>
      <c r="U105" s="142">
        <f t="shared" si="143"/>
        <v>100</v>
      </c>
      <c r="V105" s="126">
        <f>V100</f>
        <v>16316.299000000001</v>
      </c>
      <c r="W105" s="79">
        <f t="shared" si="117"/>
        <v>-3027.259</v>
      </c>
      <c r="X105" s="139"/>
    </row>
    <row r="106" spans="1:24" s="7" customFormat="1" ht="31.5" customHeight="1" x14ac:dyDescent="0.25">
      <c r="A106" s="12"/>
      <c r="B106" s="105" t="s">
        <v>94</v>
      </c>
      <c r="C106" s="15"/>
      <c r="D106" s="126"/>
      <c r="E106" s="126"/>
      <c r="F106" s="126">
        <f t="shared" si="118"/>
        <v>0</v>
      </c>
      <c r="G106" s="126"/>
      <c r="H106" s="126"/>
      <c r="I106" s="126"/>
      <c r="J106" s="126"/>
      <c r="K106" s="126"/>
      <c r="L106" s="126"/>
      <c r="M106" s="126"/>
      <c r="N106" s="126"/>
      <c r="O106" s="126"/>
      <c r="P106" s="126">
        <f t="shared" si="119"/>
        <v>0</v>
      </c>
      <c r="Q106" s="142"/>
      <c r="R106" s="126"/>
      <c r="S106" s="126">
        <f t="shared" si="120"/>
        <v>0</v>
      </c>
      <c r="T106" s="142"/>
      <c r="U106" s="142"/>
      <c r="V106" s="126">
        <f>V101</f>
        <v>10260.334000000001</v>
      </c>
      <c r="W106" s="79">
        <f t="shared" si="117"/>
        <v>-10260.334000000001</v>
      </c>
      <c r="X106" s="139"/>
    </row>
    <row r="107" spans="1:24" s="112" customFormat="1" ht="63.75" customHeight="1" x14ac:dyDescent="0.25">
      <c r="A107" s="29"/>
      <c r="B107" s="110" t="s">
        <v>153</v>
      </c>
      <c r="C107" s="22"/>
      <c r="D107" s="121">
        <f>D102</f>
        <v>0</v>
      </c>
      <c r="E107" s="121">
        <f>E102</f>
        <v>0</v>
      </c>
      <c r="F107" s="121">
        <f t="shared" si="118"/>
        <v>0</v>
      </c>
      <c r="G107" s="121"/>
      <c r="H107" s="121"/>
      <c r="I107" s="121"/>
      <c r="J107" s="121"/>
      <c r="K107" s="121"/>
      <c r="L107" s="121"/>
      <c r="M107" s="121"/>
      <c r="N107" s="121"/>
      <c r="O107" s="121"/>
      <c r="P107" s="121">
        <f t="shared" si="119"/>
        <v>0</v>
      </c>
      <c r="Q107" s="111"/>
      <c r="R107" s="121">
        <f>R102</f>
        <v>0</v>
      </c>
      <c r="S107" s="121">
        <f t="shared" si="120"/>
        <v>0</v>
      </c>
      <c r="T107" s="111"/>
      <c r="U107" s="111"/>
      <c r="V107" s="121">
        <f>V102</f>
        <v>32619.324000000001</v>
      </c>
      <c r="W107" s="59">
        <f t="shared" si="117"/>
        <v>-32619.324000000001</v>
      </c>
      <c r="X107" s="60"/>
    </row>
    <row r="108" spans="1:24" s="112" customFormat="1" ht="22.5" x14ac:dyDescent="0.25">
      <c r="A108" s="29"/>
      <c r="B108" s="110"/>
      <c r="C108" s="22"/>
      <c r="D108" s="121"/>
      <c r="E108" s="121"/>
      <c r="F108" s="121">
        <f t="shared" si="118"/>
        <v>0</v>
      </c>
      <c r="G108" s="121"/>
      <c r="H108" s="121"/>
      <c r="I108" s="121"/>
      <c r="J108" s="121"/>
      <c r="K108" s="121"/>
      <c r="L108" s="121"/>
      <c r="M108" s="121"/>
      <c r="N108" s="121"/>
      <c r="O108" s="121"/>
      <c r="P108" s="121"/>
      <c r="Q108" s="111"/>
      <c r="R108" s="121"/>
      <c r="S108" s="121"/>
      <c r="T108" s="111"/>
      <c r="U108" s="111"/>
      <c r="V108" s="121"/>
      <c r="W108" s="59"/>
      <c r="X108" s="60"/>
    </row>
    <row r="109" spans="1:24" s="94" customFormat="1" ht="32.25" customHeight="1" x14ac:dyDescent="0.3">
      <c r="A109" s="89"/>
      <c r="B109" s="90" t="s">
        <v>42</v>
      </c>
      <c r="C109" s="95"/>
      <c r="D109" s="129">
        <f>D98+D103</f>
        <v>169029.41400000002</v>
      </c>
      <c r="E109" s="129">
        <f>E98+E103</f>
        <v>194407.02300000002</v>
      </c>
      <c r="F109" s="129">
        <f t="shared" si="118"/>
        <v>332993.82200000004</v>
      </c>
      <c r="G109" s="129">
        <f t="shared" ref="G109:N109" si="153">G98+G103</f>
        <v>21174.099000000002</v>
      </c>
      <c r="H109" s="129">
        <f t="shared" si="153"/>
        <v>31155.57</v>
      </c>
      <c r="I109" s="129">
        <f t="shared" si="153"/>
        <v>20267.509999999998</v>
      </c>
      <c r="J109" s="129">
        <f t="shared" si="153"/>
        <v>54851.543000000005</v>
      </c>
      <c r="K109" s="129">
        <f t="shared" ref="K109:M109" si="154">K98+K103</f>
        <v>21220.797999999999</v>
      </c>
      <c r="L109" s="129">
        <f t="shared" si="154"/>
        <v>121422.41399999999</v>
      </c>
      <c r="M109" s="129">
        <f t="shared" si="154"/>
        <v>22284.166000000001</v>
      </c>
      <c r="N109" s="129">
        <f t="shared" si="153"/>
        <v>40617.722000000002</v>
      </c>
      <c r="O109" s="129">
        <f t="shared" ref="O109" si="155">O98+O103</f>
        <v>155038.77200000003</v>
      </c>
      <c r="P109" s="129">
        <f>F109-O109</f>
        <v>177955.05000000002</v>
      </c>
      <c r="Q109" s="117">
        <f>F109/O109*100</f>
        <v>214.78099813638875</v>
      </c>
      <c r="R109" s="129">
        <f>R98+R103</f>
        <v>134034.36200000002</v>
      </c>
      <c r="S109" s="129">
        <f>F109-R109</f>
        <v>198959.46000000002</v>
      </c>
      <c r="T109" s="117">
        <f>F109/R109*100</f>
        <v>248.43914428450816</v>
      </c>
      <c r="U109" s="117">
        <f>F109/E109*100</f>
        <v>171.28693030806815</v>
      </c>
      <c r="V109" s="129">
        <f>V98+V103</f>
        <v>277134.86199999996</v>
      </c>
      <c r="W109" s="92">
        <f>F109-V109</f>
        <v>55858.960000000079</v>
      </c>
      <c r="X109" s="93">
        <f>F109/V109*100</f>
        <v>120.15587631122355</v>
      </c>
    </row>
    <row r="110" spans="1:24" s="11" customFormat="1" ht="26.25" customHeight="1" x14ac:dyDescent="0.25">
      <c r="A110" s="158" t="s">
        <v>41</v>
      </c>
      <c r="B110" s="159"/>
      <c r="C110" s="159"/>
      <c r="D110" s="159"/>
      <c r="E110" s="159"/>
      <c r="F110" s="159"/>
      <c r="G110" s="159"/>
      <c r="H110" s="159"/>
      <c r="I110" s="159"/>
      <c r="J110" s="159"/>
      <c r="K110" s="159"/>
      <c r="L110" s="159"/>
      <c r="M110" s="159"/>
      <c r="N110" s="159"/>
      <c r="O110" s="159"/>
      <c r="P110" s="159"/>
      <c r="Q110" s="159"/>
      <c r="R110" s="159"/>
      <c r="S110" s="159"/>
      <c r="T110" s="159"/>
      <c r="U110" s="159"/>
      <c r="V110" s="159"/>
      <c r="W110" s="159"/>
      <c r="X110" s="160"/>
    </row>
    <row r="111" spans="1:24" s="94" customFormat="1" ht="36" customHeight="1" x14ac:dyDescent="0.3">
      <c r="A111" s="96"/>
      <c r="B111" s="90" t="s">
        <v>148</v>
      </c>
      <c r="C111" s="95"/>
      <c r="D111" s="129">
        <f>D51+D98</f>
        <v>6418332.4919999987</v>
      </c>
      <c r="E111" s="129">
        <f>E51+E98</f>
        <v>6897551.9689999996</v>
      </c>
      <c r="F111" s="129">
        <f t="shared" si="118"/>
        <v>4727151.7440000009</v>
      </c>
      <c r="G111" s="129">
        <f t="shared" ref="G111:O111" si="156">G51+G98</f>
        <v>529252.804</v>
      </c>
      <c r="H111" s="129">
        <f t="shared" si="156"/>
        <v>570782.09300000023</v>
      </c>
      <c r="I111" s="129">
        <f t="shared" si="156"/>
        <v>487850.38800000004</v>
      </c>
      <c r="J111" s="129">
        <f t="shared" si="156"/>
        <v>639516.23399999994</v>
      </c>
      <c r="K111" s="129">
        <f t="shared" si="156"/>
        <v>575647.53</v>
      </c>
      <c r="L111" s="129">
        <f t="shared" si="156"/>
        <v>651273.23499999999</v>
      </c>
      <c r="M111" s="129">
        <f t="shared" ref="M111" si="157">M51+M98</f>
        <v>663398.41800000006</v>
      </c>
      <c r="N111" s="129">
        <f t="shared" si="156"/>
        <v>609431.0419999999</v>
      </c>
      <c r="O111" s="129">
        <f t="shared" si="156"/>
        <v>4357494.4310000008</v>
      </c>
      <c r="P111" s="129">
        <f>F111-O111</f>
        <v>369657.31300000008</v>
      </c>
      <c r="Q111" s="117">
        <f>F111/O111*100</f>
        <v>108.48325382518429</v>
      </c>
      <c r="R111" s="129">
        <f>R51+R98</f>
        <v>4598367.9793333309</v>
      </c>
      <c r="S111" s="129">
        <f>F111-R111</f>
        <v>128783.76466667</v>
      </c>
      <c r="T111" s="117">
        <f>F111/R111*100</f>
        <v>102.80064068916339</v>
      </c>
      <c r="U111" s="117">
        <f>F111/E111*100</f>
        <v>68.533760459442234</v>
      </c>
      <c r="V111" s="129">
        <f>V51+V98</f>
        <v>3900516.5010000002</v>
      </c>
      <c r="W111" s="92">
        <f>F111-V111</f>
        <v>826635.24300000072</v>
      </c>
      <c r="X111" s="93">
        <f>F111/V111*100</f>
        <v>121.19296874626914</v>
      </c>
    </row>
    <row r="112" spans="1:24" s="27" customFormat="1" ht="22.5" hidden="1" customHeight="1" x14ac:dyDescent="0.3">
      <c r="A112" s="109"/>
      <c r="B112" s="14"/>
      <c r="C112" s="22"/>
      <c r="D112" s="121"/>
      <c r="E112" s="121"/>
      <c r="F112" s="121">
        <f t="shared" si="118"/>
        <v>0</v>
      </c>
      <c r="G112" s="121"/>
      <c r="H112" s="121"/>
      <c r="I112" s="121"/>
      <c r="J112" s="121"/>
      <c r="K112" s="121"/>
      <c r="L112" s="121"/>
      <c r="M112" s="121"/>
      <c r="N112" s="121"/>
      <c r="O112" s="121"/>
      <c r="P112" s="121"/>
      <c r="Q112" s="111"/>
      <c r="R112" s="121"/>
      <c r="S112" s="121"/>
      <c r="T112" s="111"/>
      <c r="U112" s="111"/>
      <c r="V112" s="121"/>
      <c r="W112" s="59"/>
      <c r="X112" s="60"/>
    </row>
    <row r="113" spans="1:24" s="27" customFormat="1" ht="22.5" hidden="1" customHeight="1" x14ac:dyDescent="0.3">
      <c r="A113" s="10"/>
      <c r="B113" s="14"/>
      <c r="C113" s="22"/>
      <c r="D113" s="121"/>
      <c r="E113" s="121"/>
      <c r="F113" s="121">
        <f t="shared" si="118"/>
        <v>0</v>
      </c>
      <c r="G113" s="121"/>
      <c r="H113" s="121"/>
      <c r="I113" s="121"/>
      <c r="J113" s="121"/>
      <c r="K113" s="121"/>
      <c r="L113" s="121"/>
      <c r="M113" s="121"/>
      <c r="N113" s="121"/>
      <c r="O113" s="121"/>
      <c r="P113" s="121"/>
      <c r="Q113" s="111"/>
      <c r="R113" s="121"/>
      <c r="S113" s="121"/>
      <c r="T113" s="111"/>
      <c r="U113" s="111"/>
      <c r="V113" s="121"/>
      <c r="W113" s="59"/>
      <c r="X113" s="60"/>
    </row>
    <row r="114" spans="1:24" s="27" customFormat="1" ht="22.5" customHeight="1" x14ac:dyDescent="0.3">
      <c r="A114" s="10"/>
      <c r="B114" s="14"/>
      <c r="C114" s="22"/>
      <c r="D114" s="121"/>
      <c r="E114" s="121"/>
      <c r="F114" s="121"/>
      <c r="G114" s="121"/>
      <c r="H114" s="121"/>
      <c r="I114" s="121"/>
      <c r="J114" s="121"/>
      <c r="K114" s="121"/>
      <c r="L114" s="121"/>
      <c r="M114" s="121"/>
      <c r="N114" s="121"/>
      <c r="O114" s="121"/>
      <c r="P114" s="121"/>
      <c r="Q114" s="111"/>
      <c r="R114" s="121"/>
      <c r="S114" s="121"/>
      <c r="T114" s="111"/>
      <c r="U114" s="111"/>
      <c r="V114" s="121"/>
      <c r="W114" s="59"/>
      <c r="X114" s="60"/>
    </row>
    <row r="115" spans="1:24" s="36" customFormat="1" ht="32.25" customHeight="1" x14ac:dyDescent="0.3">
      <c r="A115" s="34"/>
      <c r="B115" s="37" t="s">
        <v>27</v>
      </c>
      <c r="C115" s="39"/>
      <c r="D115" s="120">
        <f>D116+D117+D118+D121</f>
        <v>620318.51</v>
      </c>
      <c r="E115" s="120">
        <f>E116+E117+E118+E121</f>
        <v>1166986.5090000001</v>
      </c>
      <c r="F115" s="120">
        <f t="shared" si="118"/>
        <v>762671.12</v>
      </c>
      <c r="G115" s="120">
        <f t="shared" ref="G115:O115" si="158">G116+G117+G118+G121</f>
        <v>77177.726999999999</v>
      </c>
      <c r="H115" s="120">
        <f t="shared" si="158"/>
        <v>78538.081000000006</v>
      </c>
      <c r="I115" s="120">
        <f t="shared" si="158"/>
        <v>78466.065999999992</v>
      </c>
      <c r="J115" s="120">
        <f t="shared" si="158"/>
        <v>78945.156000000003</v>
      </c>
      <c r="K115" s="120">
        <f t="shared" ref="K115:M115" si="159">K116+K117+K118+K121</f>
        <v>105411.14199999999</v>
      </c>
      <c r="L115" s="120">
        <f t="shared" si="159"/>
        <v>200895.93300000002</v>
      </c>
      <c r="M115" s="120">
        <f t="shared" si="159"/>
        <v>50413.578999999998</v>
      </c>
      <c r="N115" s="120">
        <f t="shared" si="158"/>
        <v>92823.436000000002</v>
      </c>
      <c r="O115" s="120">
        <f t="shared" si="158"/>
        <v>762843.43800000008</v>
      </c>
      <c r="P115" s="120">
        <f t="shared" ref="P115:P122" si="160">F115-O115</f>
        <v>-172.31800000008661</v>
      </c>
      <c r="Q115" s="115">
        <f>F115/O115*100</f>
        <v>99.977411092313801</v>
      </c>
      <c r="R115" s="120">
        <f>R116+R117+R118+R121</f>
        <v>704752.07500000007</v>
      </c>
      <c r="S115" s="120">
        <f t="shared" ref="S115:S122" si="161">F115-R115</f>
        <v>57919.044999999925</v>
      </c>
      <c r="T115" s="115">
        <f>F115/R115*100</f>
        <v>108.21835749827341</v>
      </c>
      <c r="U115" s="115">
        <f>F115/E115*100</f>
        <v>65.353893478472074</v>
      </c>
      <c r="V115" s="120">
        <f>V116+V117+V118+V121</f>
        <v>811413.81500000018</v>
      </c>
      <c r="W115" s="56">
        <f t="shared" ref="W115:W122" si="162">F115-V115</f>
        <v>-48742.695000000182</v>
      </c>
      <c r="X115" s="57">
        <f>F115/V115*100</f>
        <v>93.992868484744719</v>
      </c>
    </row>
    <row r="116" spans="1:24" s="42" customFormat="1" ht="22.5" hidden="1" customHeight="1" x14ac:dyDescent="0.3">
      <c r="A116" s="98"/>
      <c r="B116" s="97" t="s">
        <v>133</v>
      </c>
      <c r="C116" s="41"/>
      <c r="D116" s="121">
        <f>D78</f>
        <v>0</v>
      </c>
      <c r="E116" s="121">
        <f>E78</f>
        <v>0</v>
      </c>
      <c r="F116" s="121">
        <f t="shared" si="118"/>
        <v>0</v>
      </c>
      <c r="G116" s="121">
        <f t="shared" ref="G116:O116" si="163">G78</f>
        <v>0</v>
      </c>
      <c r="H116" s="121">
        <f t="shared" si="163"/>
        <v>0</v>
      </c>
      <c r="I116" s="121">
        <f t="shared" si="163"/>
        <v>0</v>
      </c>
      <c r="J116" s="121">
        <f t="shared" si="163"/>
        <v>0</v>
      </c>
      <c r="K116" s="121">
        <f t="shared" si="163"/>
        <v>0</v>
      </c>
      <c r="L116" s="121">
        <f t="shared" si="163"/>
        <v>0</v>
      </c>
      <c r="M116" s="121">
        <f t="shared" si="163"/>
        <v>0</v>
      </c>
      <c r="N116" s="121">
        <f t="shared" si="163"/>
        <v>0</v>
      </c>
      <c r="O116" s="121">
        <f t="shared" si="163"/>
        <v>0</v>
      </c>
      <c r="P116" s="121">
        <f t="shared" si="160"/>
        <v>0</v>
      </c>
      <c r="Q116" s="111"/>
      <c r="R116" s="121">
        <f>R78</f>
        <v>0</v>
      </c>
      <c r="S116" s="121">
        <f t="shared" si="161"/>
        <v>0</v>
      </c>
      <c r="T116" s="111"/>
      <c r="U116" s="111"/>
      <c r="V116" s="121">
        <f>V78</f>
        <v>0</v>
      </c>
      <c r="W116" s="59">
        <f t="shared" si="162"/>
        <v>0</v>
      </c>
      <c r="X116" s="60"/>
    </row>
    <row r="117" spans="1:24" s="42" customFormat="1" ht="31.5" customHeight="1" x14ac:dyDescent="0.3">
      <c r="A117" s="98"/>
      <c r="B117" s="97" t="s">
        <v>104</v>
      </c>
      <c r="C117" s="41"/>
      <c r="D117" s="121">
        <f>D79</f>
        <v>0</v>
      </c>
      <c r="E117" s="121">
        <f>E79</f>
        <v>1795.681</v>
      </c>
      <c r="F117" s="121">
        <f t="shared" si="118"/>
        <v>1795.681</v>
      </c>
      <c r="G117" s="121">
        <f t="shared" ref="G117:O117" si="164">G79</f>
        <v>0</v>
      </c>
      <c r="H117" s="121">
        <f t="shared" si="164"/>
        <v>0</v>
      </c>
      <c r="I117" s="121">
        <f t="shared" si="164"/>
        <v>337.25700000000001</v>
      </c>
      <c r="J117" s="121">
        <f t="shared" si="164"/>
        <v>667.202</v>
      </c>
      <c r="K117" s="121">
        <f t="shared" si="164"/>
        <v>791.22199999999998</v>
      </c>
      <c r="L117" s="121">
        <f t="shared" si="164"/>
        <v>0</v>
      </c>
      <c r="M117" s="121">
        <f t="shared" si="164"/>
        <v>0</v>
      </c>
      <c r="N117" s="121">
        <f t="shared" si="164"/>
        <v>0</v>
      </c>
      <c r="O117" s="121">
        <f t="shared" si="164"/>
        <v>1795.681</v>
      </c>
      <c r="P117" s="121">
        <f t="shared" si="160"/>
        <v>0</v>
      </c>
      <c r="Q117" s="111">
        <f>F117/O117*100</f>
        <v>100</v>
      </c>
      <c r="R117" s="121">
        <f>R79</f>
        <v>1795.681</v>
      </c>
      <c r="S117" s="121">
        <f t="shared" si="161"/>
        <v>0</v>
      </c>
      <c r="T117" s="111">
        <f>F117/R117*100</f>
        <v>100</v>
      </c>
      <c r="U117" s="111">
        <f>F117/E117*100</f>
        <v>100</v>
      </c>
      <c r="V117" s="121">
        <f>V79</f>
        <v>4423.0439999999999</v>
      </c>
      <c r="W117" s="59">
        <f t="shared" si="162"/>
        <v>-2627.3629999999998</v>
      </c>
      <c r="X117" s="60">
        <f>F117/V117*100</f>
        <v>40.598307410009944</v>
      </c>
    </row>
    <row r="118" spans="1:24" s="42" customFormat="1" ht="31.5" customHeight="1" x14ac:dyDescent="0.3">
      <c r="A118" s="98"/>
      <c r="B118" s="43" t="s">
        <v>69</v>
      </c>
      <c r="C118" s="41"/>
      <c r="D118" s="121">
        <f>D119+D120</f>
        <v>620318.51</v>
      </c>
      <c r="E118" s="121">
        <f>E119+E120</f>
        <v>1165190.828</v>
      </c>
      <c r="F118" s="121">
        <f t="shared" si="118"/>
        <v>760875.43900000001</v>
      </c>
      <c r="G118" s="121">
        <f t="shared" ref="G118:O118" si="165">G119+G120</f>
        <v>77177.726999999999</v>
      </c>
      <c r="H118" s="121">
        <f t="shared" ref="H118:N118" si="166">H119+H120</f>
        <v>78538.081000000006</v>
      </c>
      <c r="I118" s="121">
        <f t="shared" ref="I118:M118" si="167">I119+I120</f>
        <v>78128.808999999994</v>
      </c>
      <c r="J118" s="121">
        <f t="shared" si="167"/>
        <v>78277.953999999998</v>
      </c>
      <c r="K118" s="121">
        <f t="shared" si="167"/>
        <v>104619.92</v>
      </c>
      <c r="L118" s="121">
        <f t="shared" si="167"/>
        <v>200895.93300000002</v>
      </c>
      <c r="M118" s="121">
        <f t="shared" si="167"/>
        <v>50413.578999999998</v>
      </c>
      <c r="N118" s="121">
        <f t="shared" si="166"/>
        <v>92823.436000000002</v>
      </c>
      <c r="O118" s="121">
        <f t="shared" si="165"/>
        <v>761047.7570000001</v>
      </c>
      <c r="P118" s="121">
        <f t="shared" si="160"/>
        <v>-172.31800000008661</v>
      </c>
      <c r="Q118" s="111">
        <f>F118/O118*100</f>
        <v>99.977357794118021</v>
      </c>
      <c r="R118" s="121">
        <f t="shared" ref="R118" si="168">R119+R120</f>
        <v>702956.39400000009</v>
      </c>
      <c r="S118" s="121">
        <f t="shared" si="161"/>
        <v>57919.044999999925</v>
      </c>
      <c r="T118" s="111">
        <f>F118/R118*100</f>
        <v>108.23935104572075</v>
      </c>
      <c r="U118" s="111">
        <f>F118/E118*100</f>
        <v>65.300500202701556</v>
      </c>
      <c r="V118" s="121">
        <f t="shared" ref="V118" si="169">V119+V120</f>
        <v>774371.44700000016</v>
      </c>
      <c r="W118" s="59">
        <f t="shared" si="162"/>
        <v>-13496.008000000147</v>
      </c>
      <c r="X118" s="60">
        <f>F118/V118*100</f>
        <v>98.257166111652865</v>
      </c>
    </row>
    <row r="119" spans="1:24" s="101" customFormat="1" ht="34.5" customHeight="1" x14ac:dyDescent="0.35">
      <c r="A119" s="99"/>
      <c r="B119" s="100" t="s">
        <v>95</v>
      </c>
      <c r="C119" s="100"/>
      <c r="D119" s="126">
        <f>D81+D105</f>
        <v>599998.4</v>
      </c>
      <c r="E119" s="126">
        <f>E81+E105</f>
        <v>992560.04</v>
      </c>
      <c r="F119" s="126">
        <f t="shared" si="118"/>
        <v>692196.44000000018</v>
      </c>
      <c r="G119" s="126">
        <f t="shared" ref="G119:O119" si="170">G81+G105</f>
        <v>75041.2</v>
      </c>
      <c r="H119" s="126">
        <f t="shared" si="170"/>
        <v>75369.8</v>
      </c>
      <c r="I119" s="126">
        <f t="shared" si="170"/>
        <v>75205.5</v>
      </c>
      <c r="J119" s="126">
        <f t="shared" si="170"/>
        <v>75205.5</v>
      </c>
      <c r="K119" s="126">
        <f t="shared" si="170"/>
        <v>101210.7</v>
      </c>
      <c r="L119" s="126">
        <f t="shared" si="170"/>
        <v>194776.40000000002</v>
      </c>
      <c r="M119" s="126">
        <f t="shared" si="170"/>
        <v>48694.04</v>
      </c>
      <c r="N119" s="126">
        <f t="shared" si="170"/>
        <v>46693.3</v>
      </c>
      <c r="O119" s="126">
        <f t="shared" si="170"/>
        <v>692196.44000000006</v>
      </c>
      <c r="P119" s="126">
        <f t="shared" si="160"/>
        <v>0</v>
      </c>
      <c r="Q119" s="142">
        <f>F119/O119*100</f>
        <v>100.00000000000003</v>
      </c>
      <c r="R119" s="126">
        <f>R81+R105</f>
        <v>678897.44000000006</v>
      </c>
      <c r="S119" s="126">
        <f t="shared" si="161"/>
        <v>13299.000000000116</v>
      </c>
      <c r="T119" s="142">
        <f>F119/R119*100</f>
        <v>101.95891149626372</v>
      </c>
      <c r="U119" s="142">
        <f>F119/E119*100</f>
        <v>69.738495617857041</v>
      </c>
      <c r="V119" s="126">
        <f>V81+V105</f>
        <v>598090.09900000016</v>
      </c>
      <c r="W119" s="79">
        <f t="shared" si="162"/>
        <v>94106.341000000015</v>
      </c>
      <c r="X119" s="139">
        <f>F119/V119*100</f>
        <v>115.73447565130148</v>
      </c>
    </row>
    <row r="120" spans="1:24" s="101" customFormat="1" ht="34.5" customHeight="1" x14ac:dyDescent="0.35">
      <c r="A120" s="99"/>
      <c r="B120" s="100" t="s">
        <v>94</v>
      </c>
      <c r="C120" s="100"/>
      <c r="D120" s="126">
        <f>D106+D82</f>
        <v>20320.11</v>
      </c>
      <c r="E120" s="126">
        <f>E106+E82</f>
        <v>172630.788</v>
      </c>
      <c r="F120" s="126">
        <f t="shared" si="118"/>
        <v>68678.998999999996</v>
      </c>
      <c r="G120" s="126">
        <f t="shared" ref="G120:O120" si="171">G106+G82</f>
        <v>2136.527</v>
      </c>
      <c r="H120" s="126">
        <f t="shared" si="171"/>
        <v>3168.2809999999999</v>
      </c>
      <c r="I120" s="126">
        <f t="shared" si="171"/>
        <v>2923.3090000000002</v>
      </c>
      <c r="J120" s="126">
        <f t="shared" si="171"/>
        <v>3072.4540000000002</v>
      </c>
      <c r="K120" s="126">
        <f t="shared" si="171"/>
        <v>3409.2200000000003</v>
      </c>
      <c r="L120" s="126">
        <f t="shared" si="171"/>
        <v>6119.5329999999994</v>
      </c>
      <c r="M120" s="126">
        <f t="shared" si="171"/>
        <v>1719.5390000000002</v>
      </c>
      <c r="N120" s="126">
        <f t="shared" si="171"/>
        <v>46130.135999999999</v>
      </c>
      <c r="O120" s="126">
        <f t="shared" si="171"/>
        <v>68851.316999999995</v>
      </c>
      <c r="P120" s="126">
        <f t="shared" si="160"/>
        <v>-172.3179999999993</v>
      </c>
      <c r="Q120" s="142">
        <f>F120/O120*100</f>
        <v>99.749724467870379</v>
      </c>
      <c r="R120" s="126">
        <f>R106+R82</f>
        <v>24058.953999999998</v>
      </c>
      <c r="S120" s="126">
        <f t="shared" si="161"/>
        <v>44620.044999999998</v>
      </c>
      <c r="T120" s="142">
        <f>F120/R120*100</f>
        <v>285.46128397768251</v>
      </c>
      <c r="U120" s="142">
        <f>F120/E120*100</f>
        <v>39.783748771395281</v>
      </c>
      <c r="V120" s="126">
        <f>V106+V82</f>
        <v>176281.348</v>
      </c>
      <c r="W120" s="79">
        <f t="shared" si="162"/>
        <v>-107602.349</v>
      </c>
      <c r="X120" s="139">
        <f>F120/V120*100</f>
        <v>38.959878500588729</v>
      </c>
    </row>
    <row r="121" spans="1:24" s="42" customFormat="1" ht="71.25" customHeight="1" x14ac:dyDescent="0.3">
      <c r="A121" s="98"/>
      <c r="B121" s="43" t="s">
        <v>153</v>
      </c>
      <c r="C121" s="41"/>
      <c r="D121" s="121">
        <f>D107</f>
        <v>0</v>
      </c>
      <c r="E121" s="121">
        <f>E107</f>
        <v>0</v>
      </c>
      <c r="F121" s="121">
        <f t="shared" si="118"/>
        <v>0</v>
      </c>
      <c r="G121" s="121">
        <f t="shared" ref="G121:O121" si="172">G107</f>
        <v>0</v>
      </c>
      <c r="H121" s="121">
        <f t="shared" si="172"/>
        <v>0</v>
      </c>
      <c r="I121" s="121">
        <f t="shared" si="172"/>
        <v>0</v>
      </c>
      <c r="J121" s="121">
        <f t="shared" si="172"/>
        <v>0</v>
      </c>
      <c r="K121" s="121">
        <f t="shared" si="172"/>
        <v>0</v>
      </c>
      <c r="L121" s="121">
        <f t="shared" si="172"/>
        <v>0</v>
      </c>
      <c r="M121" s="121">
        <f t="shared" si="172"/>
        <v>0</v>
      </c>
      <c r="N121" s="121">
        <f t="shared" si="172"/>
        <v>0</v>
      </c>
      <c r="O121" s="121">
        <f t="shared" si="172"/>
        <v>0</v>
      </c>
      <c r="P121" s="121">
        <f t="shared" si="160"/>
        <v>0</v>
      </c>
      <c r="Q121" s="111"/>
      <c r="R121" s="121">
        <f>R107</f>
        <v>0</v>
      </c>
      <c r="S121" s="121">
        <f t="shared" si="161"/>
        <v>0</v>
      </c>
      <c r="T121" s="111"/>
      <c r="U121" s="111"/>
      <c r="V121" s="121">
        <f>V107</f>
        <v>32619.324000000001</v>
      </c>
      <c r="W121" s="59">
        <f t="shared" si="162"/>
        <v>-32619.324000000001</v>
      </c>
      <c r="X121" s="60"/>
    </row>
    <row r="122" spans="1:24" s="94" customFormat="1" ht="55.5" customHeight="1" x14ac:dyDescent="0.3">
      <c r="A122" s="96"/>
      <c r="B122" s="90" t="s">
        <v>119</v>
      </c>
      <c r="C122" s="95"/>
      <c r="D122" s="129">
        <f>D111+D115</f>
        <v>7038651.0019999985</v>
      </c>
      <c r="E122" s="129">
        <f>E111+E115</f>
        <v>8064538.4780000001</v>
      </c>
      <c r="F122" s="129">
        <f t="shared" si="118"/>
        <v>5489822.8640000001</v>
      </c>
      <c r="G122" s="129">
        <f t="shared" ref="G122:O122" si="173">G111+G115</f>
        <v>606430.53099999996</v>
      </c>
      <c r="H122" s="129">
        <f t="shared" si="173"/>
        <v>649320.17400000023</v>
      </c>
      <c r="I122" s="129">
        <f t="shared" si="173"/>
        <v>566316.45400000003</v>
      </c>
      <c r="J122" s="129">
        <f t="shared" si="173"/>
        <v>718461.3899999999</v>
      </c>
      <c r="K122" s="129">
        <f t="shared" si="173"/>
        <v>681058.67200000002</v>
      </c>
      <c r="L122" s="129">
        <f t="shared" si="173"/>
        <v>852169.16800000006</v>
      </c>
      <c r="M122" s="129">
        <f t="shared" si="173"/>
        <v>713811.99700000009</v>
      </c>
      <c r="N122" s="129">
        <f t="shared" si="173"/>
        <v>702254.47799999989</v>
      </c>
      <c r="O122" s="129">
        <f t="shared" si="173"/>
        <v>5120337.8690000009</v>
      </c>
      <c r="P122" s="129">
        <f t="shared" si="160"/>
        <v>369484.99499999918</v>
      </c>
      <c r="Q122" s="117">
        <f>F122/O122*100</f>
        <v>107.21602762264904</v>
      </c>
      <c r="R122" s="129">
        <f>R111+R115</f>
        <v>5303120.0543333311</v>
      </c>
      <c r="S122" s="129">
        <f t="shared" si="161"/>
        <v>186702.809666669</v>
      </c>
      <c r="T122" s="117">
        <f>F122/R122*100</f>
        <v>103.52062196883718</v>
      </c>
      <c r="U122" s="117">
        <f>F122/E122*100</f>
        <v>68.073614863097191</v>
      </c>
      <c r="V122" s="129">
        <f>V111+V115</f>
        <v>4711930.3160000006</v>
      </c>
      <c r="W122" s="92">
        <f t="shared" si="162"/>
        <v>777892.54799999949</v>
      </c>
      <c r="X122" s="93">
        <f>F122/V122*100</f>
        <v>116.50899940855575</v>
      </c>
    </row>
    <row r="123" spans="1:24" s="13" customFormat="1" ht="144.75" customHeight="1" x14ac:dyDescent="0.4">
      <c r="A123" s="30"/>
      <c r="B123" s="131" t="s">
        <v>212</v>
      </c>
      <c r="C123" s="131"/>
      <c r="D123" s="131"/>
      <c r="E123" s="20"/>
      <c r="F123" s="20" t="s">
        <v>213</v>
      </c>
      <c r="G123" s="20"/>
      <c r="H123" s="20"/>
      <c r="I123" s="20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0"/>
      <c r="V123" s="20"/>
      <c r="W123" s="61"/>
      <c r="X123" s="62"/>
    </row>
    <row r="124" spans="1:24" s="7" customFormat="1" ht="18" customHeight="1" x14ac:dyDescent="0.45">
      <c r="A124" s="6"/>
      <c r="B124" s="26" t="s">
        <v>52</v>
      </c>
      <c r="C124" s="17"/>
      <c r="D124" s="17"/>
      <c r="E124" s="17"/>
      <c r="F124" s="19"/>
      <c r="G124" s="19"/>
      <c r="H124" s="19"/>
      <c r="I124" s="19"/>
      <c r="J124" s="19"/>
      <c r="K124" s="19"/>
      <c r="L124" s="19"/>
      <c r="M124" s="19"/>
      <c r="N124" s="19"/>
      <c r="O124" s="19"/>
      <c r="P124" s="19"/>
      <c r="Q124" s="19"/>
      <c r="R124" s="19"/>
      <c r="S124" s="19"/>
      <c r="T124" s="19"/>
      <c r="U124" s="19"/>
      <c r="V124" s="19"/>
      <c r="W124" s="63"/>
      <c r="X124" s="64"/>
    </row>
    <row r="125" spans="1:24" s="7" customFormat="1" ht="30.75" hidden="1" x14ac:dyDescent="0.45">
      <c r="A125" s="6"/>
      <c r="B125" s="17"/>
      <c r="C125" s="17"/>
      <c r="D125" s="17"/>
      <c r="E125" s="85"/>
      <c r="F125" s="19"/>
      <c r="G125" s="19"/>
      <c r="H125" s="19"/>
      <c r="I125" s="19"/>
      <c r="J125" s="19"/>
      <c r="K125" s="19"/>
      <c r="L125" s="19"/>
      <c r="M125" s="19"/>
      <c r="N125" s="19"/>
      <c r="O125" s="76">
        <f>4357494.431-O111</f>
        <v>0</v>
      </c>
      <c r="P125" s="19"/>
      <c r="Q125" s="19"/>
      <c r="R125" s="19"/>
      <c r="S125" s="19"/>
      <c r="T125" s="19"/>
      <c r="U125" s="19"/>
      <c r="V125" s="19"/>
      <c r="W125" s="63"/>
      <c r="X125" s="64"/>
    </row>
    <row r="126" spans="1:24" s="4" customFormat="1" ht="30.75" hidden="1" customHeight="1" x14ac:dyDescent="0.45">
      <c r="A126" s="24"/>
      <c r="B126" s="17"/>
      <c r="C126" s="17"/>
      <c r="D126" s="76">
        <v>7038651.0020000003</v>
      </c>
      <c r="E126" s="76">
        <v>8064538.4780000001</v>
      </c>
      <c r="F126" s="76">
        <v>5489822.8640000001</v>
      </c>
      <c r="G126" s="77"/>
      <c r="H126" s="77"/>
      <c r="I126" s="77"/>
      <c r="J126" s="77"/>
      <c r="K126" s="77"/>
      <c r="L126" s="77"/>
      <c r="M126" s="77"/>
      <c r="N126" s="76">
        <v>702254.478</v>
      </c>
      <c r="O126" s="76">
        <v>5120337.8689999999</v>
      </c>
      <c r="P126" s="77"/>
      <c r="Q126" s="77"/>
      <c r="R126" s="77"/>
      <c r="S126" s="77"/>
      <c r="T126" s="77"/>
      <c r="U126" s="77"/>
      <c r="V126" s="76"/>
      <c r="W126" s="5"/>
    </row>
    <row r="127" spans="1:24" ht="12" hidden="1" customHeight="1" x14ac:dyDescent="0.45">
      <c r="B127" s="26"/>
      <c r="C127" s="19"/>
      <c r="D127" s="19"/>
      <c r="E127" s="19"/>
      <c r="F127" s="19"/>
      <c r="G127" s="19"/>
      <c r="H127" s="19"/>
      <c r="I127" s="19"/>
      <c r="J127" s="19"/>
      <c r="K127" s="19"/>
      <c r="L127" s="19"/>
      <c r="M127" s="19"/>
      <c r="N127" s="76"/>
      <c r="O127" s="19"/>
      <c r="P127" s="19"/>
      <c r="Q127" s="19"/>
      <c r="R127" s="19"/>
      <c r="S127" s="19"/>
      <c r="T127" s="19"/>
      <c r="U127" s="19"/>
      <c r="V127" s="19"/>
    </row>
    <row r="128" spans="1:24" s="2" customFormat="1" ht="30.75" hidden="1" customHeight="1" x14ac:dyDescent="0.45">
      <c r="A128" s="25"/>
      <c r="B128" s="17"/>
      <c r="C128" s="17"/>
      <c r="D128" s="17"/>
      <c r="E128" s="17"/>
      <c r="F128" s="19"/>
      <c r="G128" s="19"/>
      <c r="H128" s="19"/>
      <c r="I128" s="19"/>
      <c r="J128" s="19"/>
      <c r="K128" s="19"/>
      <c r="L128" s="19"/>
      <c r="M128" s="19"/>
      <c r="N128" s="76"/>
      <c r="O128" s="19"/>
      <c r="P128" s="19"/>
      <c r="Q128" s="19"/>
      <c r="R128" s="19"/>
      <c r="S128" s="19"/>
      <c r="T128" s="19"/>
      <c r="U128" s="19"/>
      <c r="V128" s="19"/>
      <c r="W128" s="144"/>
    </row>
    <row r="129" spans="1:24" s="2" customFormat="1" ht="30.75" hidden="1" customHeight="1" x14ac:dyDescent="0.45">
      <c r="A129" s="25"/>
      <c r="B129" s="17"/>
      <c r="C129" s="17"/>
      <c r="D129" s="17"/>
      <c r="E129" s="17"/>
      <c r="F129" s="19"/>
      <c r="G129" s="19"/>
      <c r="H129" s="19"/>
      <c r="I129" s="19"/>
      <c r="J129" s="19"/>
      <c r="K129" s="19"/>
      <c r="L129" s="19"/>
      <c r="M129" s="19"/>
      <c r="N129" s="76"/>
      <c r="O129" s="19"/>
      <c r="P129" s="19"/>
      <c r="Q129" s="19"/>
      <c r="R129" s="19"/>
      <c r="S129" s="19"/>
      <c r="T129" s="19"/>
      <c r="U129" s="19"/>
      <c r="V129" s="19"/>
      <c r="W129" s="144"/>
    </row>
    <row r="130" spans="1:24" s="2" customFormat="1" ht="16.5" hidden="1" customHeight="1" x14ac:dyDescent="0.45">
      <c r="A130" s="25"/>
      <c r="B130" s="26"/>
      <c r="C130" s="19"/>
      <c r="D130" s="19"/>
      <c r="E130" s="19"/>
      <c r="F130" s="19"/>
      <c r="G130" s="19"/>
      <c r="H130" s="19"/>
      <c r="I130" s="19"/>
      <c r="J130" s="19"/>
      <c r="K130" s="19"/>
      <c r="L130" s="19"/>
      <c r="M130" s="19"/>
      <c r="N130" s="76"/>
      <c r="O130" s="19"/>
      <c r="P130" s="19"/>
      <c r="Q130" s="19"/>
      <c r="R130" s="19"/>
      <c r="S130" s="19"/>
      <c r="T130" s="19"/>
      <c r="U130" s="19"/>
      <c r="V130" s="19"/>
      <c r="W130" s="144"/>
    </row>
    <row r="131" spans="1:24" ht="18.75" hidden="1" x14ac:dyDescent="0.3">
      <c r="B131" s="24"/>
      <c r="D131" s="76">
        <f>D126-D122</f>
        <v>0</v>
      </c>
      <c r="E131" s="76">
        <f>E126-E122</f>
        <v>0</v>
      </c>
      <c r="F131" s="76">
        <f>F126-F122</f>
        <v>0</v>
      </c>
      <c r="N131" s="76">
        <f>N126-N122</f>
        <v>0</v>
      </c>
      <c r="O131" s="76">
        <f>O126-O122</f>
        <v>0</v>
      </c>
      <c r="V131" s="76"/>
    </row>
    <row r="132" spans="1:24" ht="18.75" hidden="1" x14ac:dyDescent="0.3">
      <c r="B132" s="24"/>
      <c r="D132" s="76"/>
      <c r="E132" s="76">
        <v>7380808.5240000002</v>
      </c>
      <c r="F132" s="76">
        <v>4073756.389</v>
      </c>
      <c r="V132" s="76"/>
    </row>
    <row r="133" spans="1:24" ht="18.75" hidden="1" x14ac:dyDescent="0.3">
      <c r="B133" s="24"/>
      <c r="D133" s="76"/>
      <c r="E133" s="76">
        <f>E132-E122</f>
        <v>-683729.95399999991</v>
      </c>
      <c r="F133" s="76">
        <f>F132-F122</f>
        <v>-1416066.4750000001</v>
      </c>
      <c r="V133" s="76"/>
    </row>
    <row r="134" spans="1:24" ht="18.75" hidden="1" customHeight="1" x14ac:dyDescent="0.3">
      <c r="B134" s="4"/>
      <c r="C134" s="3"/>
      <c r="D134" s="3"/>
      <c r="E134" s="3"/>
      <c r="P134" s="149" t="s">
        <v>49</v>
      </c>
      <c r="Q134" s="149"/>
      <c r="R134" s="118">
        <f>E51/12*8</f>
        <v>4477622.657333333</v>
      </c>
    </row>
    <row r="135" spans="1:24" ht="22.5" hidden="1" x14ac:dyDescent="0.3">
      <c r="B135" s="4"/>
      <c r="C135" s="3"/>
      <c r="D135" s="3"/>
      <c r="E135" s="86"/>
      <c r="F135" s="86"/>
      <c r="P135" s="144"/>
      <c r="Q135" s="144"/>
      <c r="R135" s="118">
        <f>R134-R51</f>
        <v>0</v>
      </c>
      <c r="V135" s="86"/>
    </row>
    <row r="136" spans="1:24" ht="18.75" hidden="1" customHeight="1" x14ac:dyDescent="0.3">
      <c r="B136" s="4"/>
      <c r="C136" s="3"/>
      <c r="D136" s="3"/>
      <c r="E136" s="3"/>
      <c r="P136" s="149" t="s">
        <v>50</v>
      </c>
      <c r="Q136" s="149"/>
      <c r="R136" s="119">
        <f>E98/12*8</f>
        <v>120745.322</v>
      </c>
    </row>
    <row r="137" spans="1:24" ht="18.75" hidden="1" x14ac:dyDescent="0.3">
      <c r="B137" s="4"/>
      <c r="C137" s="3"/>
      <c r="D137" s="3"/>
      <c r="E137" s="3"/>
      <c r="P137" s="144"/>
      <c r="Q137" s="144"/>
      <c r="R137" s="118">
        <f>R136-R98</f>
        <v>0</v>
      </c>
    </row>
    <row r="138" spans="1:24" ht="18.75" hidden="1" x14ac:dyDescent="0.3">
      <c r="B138" s="87"/>
      <c r="C138" s="3"/>
      <c r="D138" s="3"/>
      <c r="E138" s="3"/>
      <c r="P138" s="149" t="s">
        <v>51</v>
      </c>
      <c r="Q138" s="149"/>
      <c r="R138" s="118">
        <f>R136+R103</f>
        <v>134034.36199999999</v>
      </c>
    </row>
    <row r="139" spans="1:24" ht="18.75" hidden="1" x14ac:dyDescent="0.3">
      <c r="B139" s="4"/>
      <c r="C139" s="3"/>
      <c r="D139" s="3"/>
      <c r="E139" s="3"/>
      <c r="P139" s="144"/>
      <c r="Q139" s="144"/>
      <c r="R139" s="118">
        <f>R138-R109</f>
        <v>0</v>
      </c>
    </row>
    <row r="140" spans="1:24" s="18" customFormat="1" ht="18.75" hidden="1" x14ac:dyDescent="0.3">
      <c r="B140" s="4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1"/>
      <c r="X140" s="3"/>
    </row>
    <row r="141" spans="1:24" s="18" customFormat="1" ht="18.75" hidden="1" x14ac:dyDescent="0.3">
      <c r="B141" s="4"/>
      <c r="C141" s="3"/>
      <c r="D141" s="3"/>
      <c r="E141" s="77"/>
      <c r="F141" s="77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77"/>
      <c r="W141" s="1"/>
      <c r="X141" s="3"/>
    </row>
    <row r="142" spans="1:24" s="18" customFormat="1" ht="18.75" hidden="1" x14ac:dyDescent="0.3">
      <c r="B142" s="4"/>
      <c r="C142" s="3"/>
      <c r="D142" s="148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1"/>
      <c r="X142" s="3"/>
    </row>
    <row r="143" spans="1:24" s="18" customFormat="1" ht="18.75" hidden="1" x14ac:dyDescent="0.3">
      <c r="B143" s="4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1"/>
      <c r="X143" s="3"/>
    </row>
    <row r="144" spans="1:24" s="18" customFormat="1" ht="22.5" hidden="1" x14ac:dyDescent="0.3">
      <c r="B144" s="4"/>
      <c r="C144" s="3"/>
      <c r="D144" s="86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1"/>
      <c r="X144" s="3"/>
    </row>
    <row r="145" spans="2:24" s="18" customFormat="1" ht="18.75" hidden="1" x14ac:dyDescent="0.3">
      <c r="B145" s="4"/>
      <c r="C145" s="3"/>
      <c r="D145" s="3"/>
      <c r="E145" s="3"/>
      <c r="F145" s="77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77"/>
      <c r="W145" s="1"/>
      <c r="X145" s="3"/>
    </row>
    <row r="146" spans="2:24" s="18" customFormat="1" ht="18.75" hidden="1" x14ac:dyDescent="0.3">
      <c r="B146" s="4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1"/>
      <c r="X146" s="3"/>
    </row>
    <row r="147" spans="2:24" s="18" customFormat="1" ht="18.75" hidden="1" x14ac:dyDescent="0.3">
      <c r="B147" s="4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1"/>
      <c r="X147" s="3"/>
    </row>
    <row r="148" spans="2:24" s="18" customFormat="1" ht="18.75" x14ac:dyDescent="0.3">
      <c r="B148" s="24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1"/>
      <c r="X148" s="3"/>
    </row>
    <row r="149" spans="2:24" s="18" customFormat="1" ht="18.75" x14ac:dyDescent="0.3">
      <c r="B149" s="24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1"/>
      <c r="X149" s="3"/>
    </row>
  </sheetData>
  <mergeCells count="34">
    <mergeCell ref="A1:X1"/>
    <mergeCell ref="A110:X110"/>
    <mergeCell ref="A85:X85"/>
    <mergeCell ref="A6:X6"/>
    <mergeCell ref="M3:M4"/>
    <mergeCell ref="P136:Q136"/>
    <mergeCell ref="I3:I4"/>
    <mergeCell ref="J3:J4"/>
    <mergeCell ref="X3:X4"/>
    <mergeCell ref="Q3:Q4"/>
    <mergeCell ref="R3:R4"/>
    <mergeCell ref="S3:S4"/>
    <mergeCell ref="T3:T4"/>
    <mergeCell ref="U3:U4"/>
    <mergeCell ref="V3:V4"/>
    <mergeCell ref="W3:W4"/>
    <mergeCell ref="K3:K4"/>
    <mergeCell ref="L3:L4"/>
    <mergeCell ref="P138:Q138"/>
    <mergeCell ref="C15:C17"/>
    <mergeCell ref="C23:C25"/>
    <mergeCell ref="A51:C51"/>
    <mergeCell ref="A3:A4"/>
    <mergeCell ref="B3:B4"/>
    <mergeCell ref="C3:C4"/>
    <mergeCell ref="D3:D4"/>
    <mergeCell ref="P134:Q134"/>
    <mergeCell ref="P3:P4"/>
    <mergeCell ref="H3:H4"/>
    <mergeCell ref="E3:E4"/>
    <mergeCell ref="N3:N4"/>
    <mergeCell ref="F3:F4"/>
    <mergeCell ref="G3:G4"/>
    <mergeCell ref="O3:O4"/>
  </mergeCells>
  <printOptions horizontalCentered="1"/>
  <pageMargins left="0.39370078740157483" right="0" top="0" bottom="0" header="0.23622047244094491" footer="0.11811023622047245"/>
  <pageSetup paperSize="8" scale="60" fitToHeight="6" orientation="landscape" horizontalDpi="300" verticalDpi="300" r:id="rId1"/>
  <headerFooter alignWithMargins="0"/>
  <rowBreaks count="1" manualBreakCount="1">
    <brk id="84" max="2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BA029950C053C244A6A9F13E4B878893" ma:contentTypeVersion="0" ma:contentTypeDescription="Створення нового документа." ma:contentTypeScope="" ma:versionID="8013ad39d31bd0b6f241a0d4cccdf3c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d6c1214ede72f45502cafdd67aec15bc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вмісту" ma:readOnly="true"/>
        <xsd:element ref="dc:title" minOccurs="0" maxOccurs="1" ma:index="4" ma:displayName="Заголовок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97165E8A-1497-4595-9DEC-0A096D65444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F3D7FED-1DE7-42FA-B81E-F9B480DFCBE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CEDC5F1B-D535-4A3F-8E8B-D26E9B299826}">
  <ds:schemaRefs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www.w3.org/XML/1998/namespace"/>
    <ds:schemaRef ds:uri="http://purl.org/dc/terms/"/>
    <ds:schemaRef ds:uri="http://schemas.microsoft.com/office/infopath/2007/PartnerControl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2025</vt:lpstr>
      <vt:lpstr>'2025'!Заголовки_для_друку</vt:lpstr>
      <vt:lpstr>'2025'!Область_друку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Серветник Максим Миколайович</cp:lastModifiedBy>
  <cp:lastPrinted>2025-09-01T05:55:48Z</cp:lastPrinted>
  <dcterms:created xsi:type="dcterms:W3CDTF">1996-10-08T23:32:33Z</dcterms:created>
  <dcterms:modified xsi:type="dcterms:W3CDTF">2025-09-05T05:32:49Z</dcterms:modified>
</cp:coreProperties>
</file>